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ANSI Pumps Pro\work\com-downloads-repair-20261016\workbooks\"/>
    </mc:Choice>
  </mc:AlternateContent>
  <xr:revisionPtr revIDLastSave="0" documentId="13_ncr:1_{9B3D8590-719E-41A5-9931-CC2D7D404ADD}" xr6:coauthVersionLast="47" xr6:coauthVersionMax="47" xr10:uidLastSave="{00000000-0000-0000-0000-000000000000}"/>
  <bookViews>
    <workbookView xWindow="2180" yWindow="2580" windowWidth="31640" windowHeight="18300" xr2:uid="{00000000-000D-0000-FFFF-FFFF00000000}"/>
  </bookViews>
  <sheets>
    <sheet name="Process Calculation" sheetId="1" r:id="rId1"/>
    <sheet name="Results Summary" sheetId="2" r:id="rId2"/>
    <sheet name="Results Output" sheetId="3" r:id="rId3"/>
    <sheet name="Hom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2" i="3" l="1"/>
  <c r="A21" i="3"/>
  <c r="A20" i="3"/>
  <c r="A19" i="3"/>
  <c r="A18" i="3"/>
  <c r="A17" i="3"/>
  <c r="A16" i="3"/>
  <c r="A15" i="3"/>
  <c r="B14" i="3"/>
  <c r="A14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A22" i="2"/>
  <c r="A21" i="2"/>
  <c r="A20" i="2"/>
  <c r="A19" i="2"/>
  <c r="A18" i="2"/>
  <c r="A17" i="2"/>
  <c r="A16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H15" i="1"/>
  <c r="H14" i="1"/>
  <c r="H16" i="1" s="1"/>
  <c r="H11" i="1"/>
  <c r="H12" i="1" s="1"/>
  <c r="H4" i="1"/>
  <c r="G4" i="1"/>
  <c r="G11" i="1" s="1"/>
  <c r="F4" i="1"/>
  <c r="F11" i="1" s="1"/>
  <c r="F15" i="1" s="1"/>
  <c r="E4" i="1"/>
  <c r="E11" i="1" s="1"/>
  <c r="H40" i="1" l="1"/>
  <c r="H13" i="1"/>
  <c r="E15" i="1"/>
  <c r="E12" i="1"/>
  <c r="G15" i="1"/>
  <c r="G12" i="1"/>
  <c r="F12" i="1"/>
  <c r="H35" i="1"/>
  <c r="H38" i="1"/>
  <c r="H41" i="1"/>
  <c r="H33" i="1"/>
  <c r="H36" i="1"/>
  <c r="H39" i="1"/>
  <c r="H42" i="1"/>
  <c r="H34" i="1"/>
  <c r="H37" i="1"/>
  <c r="F33" i="1" l="1"/>
  <c r="F34" i="1" s="1"/>
  <c r="F35" i="1" s="1"/>
  <c r="F36" i="1" s="1"/>
  <c r="F37" i="1" s="1"/>
  <c r="F38" i="1" s="1"/>
  <c r="F39" i="1" s="1"/>
  <c r="F40" i="1" s="1"/>
  <c r="F41" i="1" s="1"/>
  <c r="F42" i="1" s="1"/>
  <c r="F13" i="1" s="1"/>
  <c r="F14" i="1" s="1"/>
  <c r="F16" i="1" s="1"/>
  <c r="G33" i="1"/>
  <c r="G34" i="1"/>
  <c r="G35" i="1" s="1"/>
  <c r="G36" i="1" s="1"/>
  <c r="G37" i="1" s="1"/>
  <c r="G38" i="1" s="1"/>
  <c r="G39" i="1" s="1"/>
  <c r="G40" i="1" s="1"/>
  <c r="G41" i="1" s="1"/>
  <c r="G42" i="1" s="1"/>
  <c r="G13" i="1" s="1"/>
  <c r="G14" i="1" s="1"/>
  <c r="G16" i="1" s="1"/>
  <c r="E33" i="1"/>
  <c r="E34" i="1" s="1"/>
  <c r="E35" i="1" s="1"/>
  <c r="E36" i="1" s="1"/>
  <c r="E37" i="1" s="1"/>
  <c r="E38" i="1" s="1"/>
  <c r="E39" i="1" s="1"/>
  <c r="E40" i="1" s="1"/>
  <c r="E41" i="1" s="1"/>
  <c r="E42" i="1" s="1"/>
  <c r="E13" i="1" s="1"/>
  <c r="E14" i="1" s="1"/>
  <c r="E16" i="1" s="1"/>
  <c r="B20" i="1" l="1"/>
  <c r="B19" i="1"/>
  <c r="B15" i="3" l="1"/>
  <c r="B15" i="2"/>
  <c r="B24" i="1"/>
  <c r="B21" i="1"/>
  <c r="B16" i="3"/>
  <c r="B16" i="2"/>
  <c r="B17" i="2" l="1"/>
  <c r="B22" i="1"/>
  <c r="B17" i="3"/>
  <c r="B20" i="3"/>
  <c r="B20" i="2"/>
  <c r="B25" i="1"/>
  <c r="B21" i="3" l="1"/>
  <c r="B21" i="2"/>
  <c r="B26" i="1"/>
  <c r="B18" i="3"/>
  <c r="B18" i="2"/>
  <c r="B23" i="1"/>
  <c r="B19" i="3" l="1"/>
  <c r="B19" i="2"/>
  <c r="B22" i="3"/>
  <c r="B22" i="2"/>
</calcChain>
</file>

<file path=xl/sharedStrings.xml><?xml version="1.0" encoding="utf-8"?>
<sst xmlns="http://schemas.openxmlformats.org/spreadsheetml/2006/main" count="58" uniqueCount="54">
  <si>
    <t>Pump system hydraulic calculation — revision 2026-10-17</t>
  </si>
  <si>
    <t>Pipe leg</t>
  </si>
  <si>
    <t>Suction</t>
  </si>
  <si>
    <t>Discharge 1</t>
  </si>
  <si>
    <t>Discharge 2</t>
  </si>
  <si>
    <t>Discharge 3</t>
  </si>
  <si>
    <t>Pump flow (m³/h)</t>
  </si>
  <si>
    <t>Leg flow (m³/h)</t>
  </si>
  <si>
    <t>Density (kg/m³)</t>
  </si>
  <si>
    <t>Inner diameter (mm)</t>
  </si>
  <si>
    <t>Dynamic viscosity (mPa·s)</t>
  </si>
  <si>
    <t>Straight length (m)</t>
  </si>
  <si>
    <t>Source vessel pressure (kPa absolute)</t>
  </si>
  <si>
    <t>Roughness (mm)</t>
  </si>
  <si>
    <t>Vapor pressure (kPa absolute)</t>
  </si>
  <si>
    <t>Sum of fitting K</t>
  </si>
  <si>
    <t>Source liquid level vs pump (m)</t>
  </si>
  <si>
    <t>Active (1=yes, 0=no)</t>
  </si>
  <si>
    <t>Destination pressure (kPa absolute)</t>
  </si>
  <si>
    <t>Flow / pump-flow ratio</t>
  </si>
  <si>
    <t>Destination level vs pump (m)</t>
  </si>
  <si>
    <t>Velocity (m/s)</t>
  </si>
  <si>
    <t>Pump efficiency (fraction)</t>
  </si>
  <si>
    <t>Reynolds number</t>
  </si>
  <si>
    <t>Manufacturer NPSHr (m; example)</t>
  </si>
  <si>
    <t>Darcy friction factor</t>
  </si>
  <si>
    <t>Project NPSH margin (m; example)</t>
  </si>
  <si>
    <t>Straight loss (kPa)</t>
  </si>
  <si>
    <t>Gravity (m/s²)</t>
  </si>
  <si>
    <t>Fitting loss (kPa)</t>
  </si>
  <si>
    <t>Total loss (kPa)</t>
  </si>
  <si>
    <t>Pump inlet static pressure (kPa abs)</t>
  </si>
  <si>
    <t>Pump outlet static pressure (kPa abs)</t>
  </si>
  <si>
    <t>Total differential head (m)</t>
  </si>
  <si>
    <t>Hydraulic power (kW)</t>
  </si>
  <si>
    <t>Pump shaft power (kW)</t>
  </si>
  <si>
    <t>NPSH available (m)</t>
  </si>
  <si>
    <t>NPSH available minus required (m)</t>
  </si>
  <si>
    <t>NPSH assessment</t>
  </si>
  <si>
    <t>Boundary: large source/destination vessels, negligible surface velocities; signed levels relative to pump. Suction and first discharge leg must stay active. Enter parallel/header flow ratios explicitly.</t>
  </si>
  <si>
    <t>Full circular pipe, incompressible Newtonian liquid. Darcy–Weisbach + ΣK. Colebrook for Re ≥ 4000; 64/Re below 2300; transition requires review. No update/copy button is required.</t>
  </si>
  <si>
    <t>Colebrook solver</t>
  </si>
  <si>
    <t>Current hydraulic results</t>
  </si>
  <si>
    <t>These are linked results, not a frozen certified selection. Confirm inputs, manufacturer curve and NPSH margin before specifying a pump.</t>
  </si>
  <si>
    <t>Pump duty review — printable results</t>
  </si>
  <si>
    <t>Pump system hydraulic workbook</t>
  </si>
  <si>
    <t>1. Enter fluid, vessel conditions and pipe legs in Process Calculation.</t>
  </si>
  <si>
    <t>2. Yellow cells are inputs; blue result cells recalculate automatically in Excel.</t>
  </si>
  <si>
    <t>3. Review the live Results Summary or print Results Output. No macros or missing update button.</t>
  </si>
  <si>
    <t>Pressures are absolute in kPa. Levels are signed metres relative to pump center.</t>
  </si>
  <si>
    <t>Zero roughness, zero static difference and zero fitting losses are valid. Negative NPSH margin stays negative.</t>
  </si>
  <si>
    <t>NPSHr and the required margin are duty-specific manufacturer/project inputs; supplied values are examples.</t>
  </si>
  <si>
    <t>Revised 2026-10-17. Tested in Microsoft Excel 16. WPS and LibreOffice have not been tested.</t>
  </si>
  <si>
    <t>Method: Darcy–Weisbach, Colebrook–White, Bernoulli pressure balance; single-phase Newtonian liquid.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</si>
</sst>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8">
    <font>
      <sz val="11"/>
      <name val="Carlito"/>
    </font>
    <font>
      <sz val="11"/>
      <name val="Arial"/>
      <family val="2"/>
    </font>
    <font>
      <sz val="11"/>
      <color rgb="FF41596E"/>
      <name val="Arial"/>
      <family val="2"/>
    </font>
    <font>
      <b/>
      <sz val="17"/>
      <color rgb="FFFFFFFF"/>
      <name val="Arial"/>
      <family val="2"/>
    </font>
    <font>
      <sz val="11"/>
      <color rgb="FF135AA1"/>
      <name val="Arial"/>
      <family val="2"/>
    </font>
    <font>
      <sz val="11"/>
      <color rgb="FF174B52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14364F"/>
      </patternFill>
    </fill>
    <fill>
      <patternFill patternType="solid">
        <fgColor rgb="FFFFF2CC"/>
      </patternFill>
    </fill>
    <fill>
      <patternFill patternType="solid">
        <fgColor rgb="FFEAF2F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1" applyFont="1"/>
    <xf numFmtId="0" fontId="1" fillId="0" borderId="0" xfId="1" applyFont="1" applyAlignment="1">
      <alignment wrapText="1"/>
    </xf>
    <xf numFmtId="0" fontId="3" fillId="2" borderId="0" xfId="1" applyFont="1" applyFill="1"/>
    <xf numFmtId="0" fontId="4" fillId="3" borderId="0" xfId="1" applyFont="1" applyFill="1"/>
    <xf numFmtId="0" fontId="5" fillId="0" borderId="0" xfId="1" applyFont="1"/>
    <xf numFmtId="176" fontId="4" fillId="3" borderId="0" xfId="1" applyNumberFormat="1" applyFont="1" applyFill="1"/>
    <xf numFmtId="176" fontId="1" fillId="0" borderId="0" xfId="1" applyNumberFormat="1" applyFont="1"/>
    <xf numFmtId="176" fontId="5" fillId="0" borderId="0" xfId="1" applyNumberFormat="1" applyFont="1"/>
    <xf numFmtId="176" fontId="5" fillId="4" borderId="0" xfId="1" applyNumberFormat="1" applyFont="1" applyFill="1"/>
    <xf numFmtId="0" fontId="3" fillId="2" borderId="0" xfId="1" applyFont="1" applyFill="1"/>
    <xf numFmtId="176" fontId="5" fillId="4" borderId="0" xfId="1" applyNumberFormat="1" applyFont="1" applyFill="1" applyAlignment="1">
      <alignment wrapText="1"/>
    </xf>
    <xf numFmtId="0" fontId="1" fillId="0" borderId="0" xfId="1" applyFont="1" applyAlignment="1">
      <alignment wrapText="1"/>
    </xf>
    <xf numFmtId="0" fontId="2" fillId="0" borderId="0" xfId="1" applyFont="1" applyAlignment="1">
      <alignment wrapText="1"/>
    </xf>
    <xf numFmtId="176" fontId="5" fillId="0" borderId="0" xfId="1" applyNumberFormat="1" applyFont="1" applyAlignment="1">
      <alignment wrapText="1"/>
    </xf>
    <xf numFmtId="176" fontId="2" fillId="0" borderId="0" xfId="1" applyNumberFormat="1" applyFont="1" applyAlignment="1">
      <alignment wrapText="1"/>
    </xf>
  </cellXfs>
  <cellStyles count="2">
    <cellStyle name="Normal" xfId="1" xr:uid="{00000000-0005-0000-0000-000000000000}"/>
    <cellStyle name="常规" xfId="0" builtinId="0"/>
  </cellStyles>
  <dxfs count="2">
    <dxf>
      <font>
        <b/>
        <color rgb="FFA02323"/>
      </font>
      <fill>
        <patternFill patternType="solid">
          <bgColor rgb="FFFCE2DE"/>
        </patternFill>
      </fill>
    </dxf>
    <dxf>
      <font>
        <b/>
        <color rgb="FFA02323"/>
      </font>
      <fill>
        <patternFill patternType="solid">
          <bgColor rgb="FFFCE2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GridLines="0" tabSelected="1" workbookViewId="0">
      <pane ySplit="3" topLeftCell="A4" activePane="bottomLeft" state="frozen"/>
      <selection pane="bottomLeft" sqref="A1:H1"/>
    </sheetView>
  </sheetViews>
  <sheetFormatPr defaultRowHeight="14"/>
  <cols>
    <col min="1" max="1" width="44" customWidth="1"/>
    <col min="2" max="2" width="24" customWidth="1"/>
    <col min="3" max="3" width="18" customWidth="1"/>
    <col min="4" max="4" width="40" customWidth="1"/>
    <col min="5" max="8" width="22" customWidth="1"/>
  </cols>
  <sheetData>
    <row r="1" spans="1:8" ht="42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24" customHeight="1">
      <c r="A2" s="1"/>
      <c r="B2" s="1"/>
      <c r="C2" s="1"/>
      <c r="D2" s="1"/>
      <c r="E2" s="1"/>
      <c r="F2" s="1"/>
      <c r="G2" s="1"/>
      <c r="H2" s="1"/>
    </row>
    <row r="3" spans="1:8" ht="24" customHeight="1">
      <c r="A3" s="1"/>
      <c r="B3" s="1"/>
      <c r="C3" s="1"/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</row>
    <row r="4" spans="1:8" ht="24" customHeight="1">
      <c r="A4" s="1" t="s">
        <v>6</v>
      </c>
      <c r="B4" s="6">
        <v>100</v>
      </c>
      <c r="C4" s="1"/>
      <c r="D4" s="1" t="s">
        <v>7</v>
      </c>
      <c r="E4" s="9">
        <f>$B$4*E10</f>
        <v>100</v>
      </c>
      <c r="F4" s="9">
        <f>$B$4*F10</f>
        <v>100</v>
      </c>
      <c r="G4" s="9">
        <f>$B$4*G10</f>
        <v>200</v>
      </c>
      <c r="H4" s="9">
        <f>$B$4*H10</f>
        <v>100</v>
      </c>
    </row>
    <row r="5" spans="1:8" ht="24" customHeight="1">
      <c r="A5" s="1" t="s">
        <v>8</v>
      </c>
      <c r="B5" s="6">
        <v>1000</v>
      </c>
      <c r="C5" s="1"/>
      <c r="D5" s="1" t="s">
        <v>9</v>
      </c>
      <c r="E5" s="4">
        <v>150</v>
      </c>
      <c r="F5" s="4">
        <v>150</v>
      </c>
      <c r="G5" s="4">
        <v>200</v>
      </c>
      <c r="H5" s="4">
        <v>200</v>
      </c>
    </row>
    <row r="6" spans="1:8" ht="24" customHeight="1">
      <c r="A6" s="1" t="s">
        <v>10</v>
      </c>
      <c r="B6" s="6">
        <v>1</v>
      </c>
      <c r="C6" s="1"/>
      <c r="D6" s="1" t="s">
        <v>11</v>
      </c>
      <c r="E6" s="4">
        <v>6</v>
      </c>
      <c r="F6" s="4">
        <v>128</v>
      </c>
      <c r="G6" s="4">
        <v>256</v>
      </c>
      <c r="H6" s="4">
        <v>0</v>
      </c>
    </row>
    <row r="7" spans="1:8" ht="24" customHeight="1">
      <c r="A7" s="1" t="s">
        <v>12</v>
      </c>
      <c r="B7" s="6">
        <v>100</v>
      </c>
      <c r="C7" s="1"/>
      <c r="D7" s="1" t="s">
        <v>13</v>
      </c>
      <c r="E7" s="4">
        <v>0.1</v>
      </c>
      <c r="F7" s="4">
        <v>0.1</v>
      </c>
      <c r="G7" s="4">
        <v>0.1</v>
      </c>
      <c r="H7" s="4">
        <v>0.1</v>
      </c>
    </row>
    <row r="8" spans="1:8" ht="24" customHeight="1">
      <c r="A8" s="1" t="s">
        <v>14</v>
      </c>
      <c r="B8" s="6">
        <v>30</v>
      </c>
      <c r="C8" s="1"/>
      <c r="D8" s="1" t="s">
        <v>15</v>
      </c>
      <c r="E8" s="4">
        <v>0</v>
      </c>
      <c r="F8" s="4">
        <v>0</v>
      </c>
      <c r="G8" s="4">
        <v>0</v>
      </c>
      <c r="H8" s="4">
        <v>0</v>
      </c>
    </row>
    <row r="9" spans="1:8" ht="24" customHeight="1">
      <c r="A9" s="1" t="s">
        <v>16</v>
      </c>
      <c r="B9" s="6">
        <v>-4</v>
      </c>
      <c r="C9" s="1"/>
      <c r="D9" s="1" t="s">
        <v>17</v>
      </c>
      <c r="E9" s="4">
        <v>1</v>
      </c>
      <c r="F9" s="4">
        <v>1</v>
      </c>
      <c r="G9" s="4">
        <v>1</v>
      </c>
      <c r="H9" s="4">
        <v>0</v>
      </c>
    </row>
    <row r="10" spans="1:8" ht="24" customHeight="1">
      <c r="A10" s="1" t="s">
        <v>18</v>
      </c>
      <c r="B10" s="6">
        <v>100</v>
      </c>
      <c r="C10" s="1"/>
      <c r="D10" s="1" t="s">
        <v>19</v>
      </c>
      <c r="E10" s="4">
        <v>1</v>
      </c>
      <c r="F10" s="4">
        <v>1</v>
      </c>
      <c r="G10" s="4">
        <v>2</v>
      </c>
      <c r="H10" s="4">
        <v>1</v>
      </c>
    </row>
    <row r="11" spans="1:8" ht="24" customHeight="1">
      <c r="A11" s="1" t="s">
        <v>20</v>
      </c>
      <c r="B11" s="6">
        <v>5.5</v>
      </c>
      <c r="C11" s="1"/>
      <c r="D11" s="1" t="s">
        <v>21</v>
      </c>
      <c r="E11" s="9">
        <f>IF(E9=0,0,IF(AND(E5&gt;0,E4&gt;=0),4*E4/3600/(PI()*(E5/1000)^2),"Check diameter / flow"))</f>
        <v>1.5719006725125464</v>
      </c>
      <c r="F11" s="9">
        <f>IF(F9=0,0,IF(AND(F5&gt;0,F4&gt;=0),4*F4/3600/(PI()*(F5/1000)^2),"Check diameter / flow"))</f>
        <v>1.5719006725125464</v>
      </c>
      <c r="G11" s="9">
        <f>IF(G9=0,0,IF(AND(G5&gt;0,G4&gt;=0),4*G4/3600/(PI()*(G5/1000)^2),"Check diameter / flow"))</f>
        <v>1.7683882565766147</v>
      </c>
      <c r="H11" s="9">
        <f>IF(H9=0,0,IF(AND(H5&gt;0,H4&gt;=0),4*H4/3600/(PI()*(H5/1000)^2),"Check diameter / flow"))</f>
        <v>0</v>
      </c>
    </row>
    <row r="12" spans="1:8" ht="24" customHeight="1">
      <c r="A12" s="1" t="s">
        <v>22</v>
      </c>
      <c r="B12" s="6">
        <v>0.8</v>
      </c>
      <c r="C12" s="1"/>
      <c r="D12" s="1" t="s">
        <v>23</v>
      </c>
      <c r="E12" s="9">
        <f>IF(AND(ISNUMBER(E11),$B$5&gt;0,$B$6&gt;0),E11*(E5/1000)*$B$5/($B$6/1000),"Check fluid" )</f>
        <v>235785.10087688194</v>
      </c>
      <c r="F12" s="9">
        <f>IF(AND(ISNUMBER(F11),$B$5&gt;0,$B$6&gt;0),F11*(F5/1000)*$B$5/($B$6/1000),"Check fluid" )</f>
        <v>235785.10087688194</v>
      </c>
      <c r="G12" s="9">
        <f>IF(AND(ISNUMBER(G11),$B$5&gt;0,$B$6&gt;0),G11*(G5/1000)*$B$5/($B$6/1000),"Check fluid" )</f>
        <v>353677.65131532296</v>
      </c>
      <c r="H12" s="9">
        <f>IF(AND(ISNUMBER(H11),$B$5&gt;0,$B$6&gt;0),H11*(H5/1000)*$B$5/($B$6/1000),"Check fluid" )</f>
        <v>0</v>
      </c>
    </row>
    <row r="13" spans="1:8" ht="24" customHeight="1">
      <c r="A13" s="1" t="s">
        <v>24</v>
      </c>
      <c r="B13" s="6">
        <v>2</v>
      </c>
      <c r="C13" s="1"/>
      <c r="D13" s="1" t="s">
        <v>25</v>
      </c>
      <c r="E13" s="9">
        <f>IF(AND(ISNUMBER(E12),E7&gt;=0),IF(E12=0,0,IF(E12&lt;2300,64/E12,IF(E12&lt;4000,"Transition range",1/E42^2))),"Check roughness")</f>
        <v>1.9390223013937384E-2</v>
      </c>
      <c r="F13" s="9">
        <f>IF(AND(ISNUMBER(F12),F7&gt;=0),IF(F12=0,0,IF(F12&lt;2300,64/F12,IF(F12&lt;4000,"Transition range",1/F42^2))),"Check roughness")</f>
        <v>1.9390223013937384E-2</v>
      </c>
      <c r="G13" s="9">
        <f>IF(AND(ISNUMBER(G12),G7&gt;=0),IF(G12=0,0,IF(G12&lt;2300,64/G12,IF(G12&lt;4000,"Transition range",1/G42^2))),"Check roughness")</f>
        <v>1.8009466388100241E-2</v>
      </c>
      <c r="H13" s="9">
        <f>IF(AND(ISNUMBER(H12),H7&gt;=0),IF(H12=0,0,IF(H12&lt;2300,64/H12,IF(H12&lt;4000,"Transition range",1/H42^2))),"Check roughness")</f>
        <v>0</v>
      </c>
    </row>
    <row r="14" spans="1:8" ht="24" customHeight="1">
      <c r="A14" s="1" t="s">
        <v>26</v>
      </c>
      <c r="B14" s="6">
        <v>0.6</v>
      </c>
      <c r="C14" s="1"/>
      <c r="D14" s="1" t="s">
        <v>27</v>
      </c>
      <c r="E14" s="9">
        <f>IF(E9=0,0,IF(AND(ISNUMBER(E13),E6&gt;=0,E5&gt;0),E13*E6/(E5/1000)*$B$5*E11^2/2000,"Check pipe / regime"))</f>
        <v>0.9582150754390043</v>
      </c>
      <c r="F14" s="9">
        <f>IF(F9=0,0,IF(AND(ISNUMBER(F13),F6&gt;=0,F5&gt;0),F13*F6/(F5/1000)*$B$5*F11^2/2000,"Check pipe / regime"))</f>
        <v>20.441921609365426</v>
      </c>
      <c r="G14" s="9">
        <f>IF(G9=0,0,IF(AND(ISNUMBER(G13),G6&gt;=0,G5&gt;0),G13*G6/(G5/1000)*$B$5*G11^2/2000,"Check pipe / regime"))</f>
        <v>36.044255826354835</v>
      </c>
      <c r="H14" s="9">
        <f>IF(H9=0,0,IF(AND(ISNUMBER(H13),H6&gt;=0,H5&gt;0),H13*H6/(H5/1000)*$B$5*H11^2/2000,"Check pipe / regime"))</f>
        <v>0</v>
      </c>
    </row>
    <row r="15" spans="1:8" ht="24" customHeight="1">
      <c r="A15" s="1" t="s">
        <v>28</v>
      </c>
      <c r="B15" s="6">
        <v>9.81</v>
      </c>
      <c r="C15" s="1"/>
      <c r="D15" s="1" t="s">
        <v>29</v>
      </c>
      <c r="E15" s="9">
        <f>IF(E9=0,0,IF(AND(ISNUMBER(E11),E8&gt;=0),E8*$B$5*E11^2/2000,"Check fitting K"))</f>
        <v>0</v>
      </c>
      <c r="F15" s="9">
        <f>IF(F9=0,0,IF(AND(ISNUMBER(F11),F8&gt;=0),F8*$B$5*F11^2/2000,"Check fitting K"))</f>
        <v>0</v>
      </c>
      <c r="G15" s="9">
        <f>IF(G9=0,0,IF(AND(ISNUMBER(G11),G8&gt;=0),G8*$B$5*G11^2/2000,"Check fitting K"))</f>
        <v>0</v>
      </c>
      <c r="H15" s="9">
        <f>IF(H9=0,0,IF(AND(ISNUMBER(H11),H8&gt;=0),H8*$B$5*H11^2/2000,"Check fitting K"))</f>
        <v>0</v>
      </c>
    </row>
    <row r="16" spans="1:8" ht="24" customHeight="1">
      <c r="A16" s="1"/>
      <c r="B16" s="7"/>
      <c r="C16" s="1"/>
      <c r="D16" s="1" t="s">
        <v>30</v>
      </c>
      <c r="E16" s="9">
        <f>IF(COUNT(E14:E15)=2,SUM(E14:E15),"Check leg inputs")</f>
        <v>0.9582150754390043</v>
      </c>
      <c r="F16" s="9">
        <f>IF(COUNT(F14:F15)=2,SUM(F14:F15),"Check leg inputs")</f>
        <v>20.441921609365426</v>
      </c>
      <c r="G16" s="9">
        <f>IF(COUNT(G14:G15)=2,SUM(G14:G15),"Check leg inputs")</f>
        <v>36.044255826354835</v>
      </c>
      <c r="H16" s="9">
        <f>IF(COUNT(H14:H15)=2,SUM(H14:H15),"Check leg inputs")</f>
        <v>0</v>
      </c>
    </row>
    <row r="17" spans="1:8" ht="24" customHeight="1">
      <c r="A17" s="1"/>
      <c r="B17" s="7"/>
      <c r="C17" s="1"/>
      <c r="D17" s="1"/>
      <c r="E17" s="1"/>
      <c r="F17" s="1"/>
      <c r="G17" s="1"/>
      <c r="H17" s="1"/>
    </row>
    <row r="18" spans="1:8" ht="24" customHeight="1">
      <c r="A18" s="1"/>
      <c r="B18" s="7"/>
      <c r="C18" s="1"/>
      <c r="D18" s="1"/>
      <c r="E18" s="1"/>
      <c r="F18" s="1"/>
      <c r="G18" s="1"/>
      <c r="H18" s="1"/>
    </row>
    <row r="19" spans="1:8" ht="24" customHeight="1">
      <c r="A19" s="1" t="s">
        <v>31</v>
      </c>
      <c r="B19" s="9">
        <f>IF(AND(COUNT(E16:H16)=4,B5&gt;0,B15&gt;0,E9=1),B7+B5*B15*B9/1000-E16-B5*E11^2/2000,"Check active suction / fluid")</f>
        <v>58.566349062438292</v>
      </c>
      <c r="C19" s="1"/>
      <c r="D19" s="1"/>
      <c r="E19" s="1"/>
      <c r="F19" s="1"/>
      <c r="G19" s="1"/>
      <c r="H19" s="1"/>
    </row>
    <row r="20" spans="1:8" ht="24" customHeight="1">
      <c r="A20" s="1" t="s">
        <v>32</v>
      </c>
      <c r="B20" s="9">
        <f>IF(AND(COUNT(E16:H16)=4,B5&gt;0,B15&gt;0,F9=1),B10+B5*B15*B11/1000+SUM(F16:H16)-B5*F11^2/2000,"Check active discharge / fluid")</f>
        <v>209.20574157359755</v>
      </c>
      <c r="C20" s="1"/>
      <c r="D20" s="1"/>
      <c r="E20" s="1"/>
      <c r="F20" s="1"/>
      <c r="G20" s="1"/>
      <c r="H20" s="1"/>
    </row>
    <row r="21" spans="1:8" ht="24" customHeight="1">
      <c r="A21" s="1" t="s">
        <v>33</v>
      </c>
      <c r="B21" s="9">
        <f>IF(AND(COUNT(B19:B20)=2,B5&gt;0,B15&gt;0),(B20-B19)*1000/(B5*B15)+(F11^2-E11^2)/(2*B15),"Check pressure balance")</f>
        <v>15.35569750368596</v>
      </c>
      <c r="C21" s="1"/>
      <c r="D21" s="1"/>
      <c r="E21" s="1"/>
      <c r="F21" s="1"/>
      <c r="G21" s="1"/>
      <c r="H21" s="1"/>
    </row>
    <row r="22" spans="1:8" ht="24" customHeight="1">
      <c r="A22" s="1" t="s">
        <v>34</v>
      </c>
      <c r="B22" s="9">
        <f>IF(AND(ISNUMBER(B21),B4&gt;=0),B5*B15*B4/3600*B21/1000,"Check head")</f>
        <v>4.1844275697544244</v>
      </c>
      <c r="C22" s="1"/>
      <c r="D22" s="1"/>
      <c r="E22" s="1"/>
      <c r="F22" s="1"/>
      <c r="G22" s="1"/>
      <c r="H22" s="1"/>
    </row>
    <row r="23" spans="1:8" ht="24" customHeight="1">
      <c r="A23" s="1" t="s">
        <v>35</v>
      </c>
      <c r="B23" s="9">
        <f>IF(AND(ISNUMBER(B22),B12&gt;0,B12&lt;=1),B22/B12,"Enter efficiency in (0,1]")</f>
        <v>5.2305344621930301</v>
      </c>
      <c r="C23" s="1"/>
      <c r="D23" s="1"/>
      <c r="E23" s="1"/>
      <c r="F23" s="1"/>
      <c r="G23" s="1"/>
      <c r="H23" s="1"/>
    </row>
    <row r="24" spans="1:8" ht="24" customHeight="1">
      <c r="A24" s="1" t="s">
        <v>36</v>
      </c>
      <c r="B24" s="9">
        <f>IF(AND(ISNUMBER(B19),B8&gt;=0,B5&gt;0,B15&gt;0),(B19-B8)*1000/(B5*B15)+E11^2/(2*B15),"Check suction / vapor pressure")</f>
        <v>3.0378985651948001</v>
      </c>
      <c r="C24" s="1"/>
      <c r="D24" s="1"/>
      <c r="E24" s="1"/>
      <c r="F24" s="1"/>
      <c r="G24" s="1"/>
      <c r="H24" s="1"/>
    </row>
    <row r="25" spans="1:8" ht="24" customHeight="1">
      <c r="A25" s="1" t="s">
        <v>37</v>
      </c>
      <c r="B25" s="9">
        <f>IF(AND(ISNUMBER(B24),ISNUMBER(B13),B13&gt;=0),B24-B13,"Enter NPSHr")</f>
        <v>1.0378985651948001</v>
      </c>
      <c r="C25" s="1"/>
      <c r="D25" s="1"/>
      <c r="E25" s="1"/>
      <c r="F25" s="1"/>
      <c r="G25" s="1"/>
      <c r="H25" s="1"/>
    </row>
    <row r="26" spans="1:8" ht="24" customHeight="1">
      <c r="A26" s="2" t="s">
        <v>38</v>
      </c>
      <c r="B26" s="11" t="str">
        <f>IF(ISNUMBER(B24),IF(B24&lt;=0,"FAIL: NPSHa not positive",IF(AND(ISNUMBER(B25),ISNUMBER(B14),B14&gt;=0),IF(B25&gt;=B14,"Meets entered margin; verify curve","FAIL: insufficient margin"),"Enter required margin")),"Complete inputs")</f>
        <v>Meets entered margin; verify curve</v>
      </c>
      <c r="C26" s="12"/>
      <c r="D26" s="12"/>
      <c r="E26" s="12"/>
      <c r="F26" s="12"/>
      <c r="G26" s="12"/>
      <c r="H26" s="12"/>
    </row>
    <row r="27" spans="1:8" ht="24" customHeight="1">
      <c r="A27" s="1"/>
      <c r="B27" s="1"/>
      <c r="C27" s="1"/>
      <c r="D27" s="1"/>
      <c r="E27" s="1"/>
      <c r="F27" s="1"/>
      <c r="G27" s="1"/>
      <c r="H27" s="1"/>
    </row>
    <row r="28" spans="1:8" ht="48" customHeight="1">
      <c r="A28" s="13" t="s">
        <v>39</v>
      </c>
      <c r="B28" s="13"/>
      <c r="C28" s="13"/>
      <c r="D28" s="13"/>
      <c r="E28" s="13"/>
      <c r="F28" s="13"/>
      <c r="G28" s="13"/>
      <c r="H28" s="13"/>
    </row>
    <row r="29" spans="1:8" ht="24" customHeight="1">
      <c r="A29" s="1"/>
      <c r="B29" s="1"/>
      <c r="C29" s="1"/>
      <c r="D29" s="1"/>
      <c r="E29" s="1"/>
      <c r="F29" s="1"/>
      <c r="G29" s="1"/>
      <c r="H29" s="1"/>
    </row>
    <row r="30" spans="1:8" ht="48" customHeight="1">
      <c r="A30" s="13" t="s">
        <v>40</v>
      </c>
      <c r="B30" s="13"/>
      <c r="C30" s="13"/>
      <c r="D30" s="13"/>
      <c r="E30" s="13"/>
      <c r="F30" s="13"/>
      <c r="G30" s="13"/>
      <c r="H30" s="13"/>
    </row>
    <row r="31" spans="1:8" ht="24" customHeight="1">
      <c r="A31" s="1"/>
      <c r="B31" s="1"/>
      <c r="C31" s="1"/>
      <c r="D31" s="1"/>
      <c r="E31" s="1" t="s">
        <v>41</v>
      </c>
      <c r="F31" s="1" t="s">
        <v>41</v>
      </c>
      <c r="G31" s="1" t="s">
        <v>41</v>
      </c>
      <c r="H31" s="1" t="s">
        <v>41</v>
      </c>
    </row>
    <row r="32" spans="1:8" ht="24" customHeight="1">
      <c r="A32" s="1"/>
      <c r="B32" s="1"/>
      <c r="C32" s="1"/>
      <c r="D32" s="1"/>
      <c r="E32" s="4">
        <v>7</v>
      </c>
      <c r="F32" s="4">
        <v>7</v>
      </c>
      <c r="G32" s="4">
        <v>7</v>
      </c>
      <c r="H32" s="4">
        <v>7</v>
      </c>
    </row>
    <row r="33" spans="1:8" ht="24" customHeight="1">
      <c r="A33" s="1"/>
      <c r="B33" s="1"/>
      <c r="C33" s="1"/>
      <c r="D33" s="1"/>
      <c r="E33" s="9">
        <f>IF(ISNUMBER(E12),IF(AND(E12&gt;=4000,(E7/E5)&gt;=0),-2*LOG10((E7/E5)/3.7+2.51*E32/E12),0),0)</f>
        <v>7.1879517027069788</v>
      </c>
      <c r="F33" s="9">
        <f>IF(ISNUMBER(F12),IF(AND(F12&gt;=4000,(F7/F5)&gt;=0),-2*LOG10((F7/F5)/3.7+2.51*F32/F12),0),0)</f>
        <v>7.1879517027069788</v>
      </c>
      <c r="G33" s="9">
        <f>IF(ISNUMBER(G12),IF(AND(G12&gt;=4000,(G7/G5)&gt;=0),-2*LOG10((G7/G5)/3.7+2.51*G32/G12),0),0)</f>
        <v>7.4665343094660823</v>
      </c>
      <c r="H33" s="9">
        <f>IF(ISNUMBER(H12),IF(AND(H12&gt;=4000,(H7/H5)&gt;=0),-2*LOG10((H7/H5)/3.7+2.51*H32/H12),0),0)</f>
        <v>0</v>
      </c>
    </row>
    <row r="34" spans="1:8" ht="24" customHeight="1">
      <c r="A34" s="1"/>
      <c r="B34" s="1"/>
      <c r="C34" s="1"/>
      <c r="D34" s="1"/>
      <c r="E34" s="9">
        <f>IF(ISNUMBER(E12),IF(AND(E12&gt;=4000,(E7/E5)&gt;=0),-2*LOG10((E7/E5)/3.7+2.51*E33/E12),0),0)</f>
        <v>7.1811550743928665</v>
      </c>
      <c r="F34" s="9">
        <f>IF(ISNUMBER(F12),IF(AND(F12&gt;=4000,(F7/F5)&gt;=0),-2*LOG10((F7/F5)/3.7+2.51*F33/F12),0),0)</f>
        <v>7.1811550743928665</v>
      </c>
      <c r="G34" s="9">
        <f>IF(ISNUMBER(G12),IF(AND(G12&gt;=4000,(G7/G5)&gt;=0),-2*LOG10((G7/G5)/3.7+2.51*G33/G12),0),0)</f>
        <v>7.451111279928134</v>
      </c>
      <c r="H34" s="9">
        <f>IF(ISNUMBER(H12),IF(AND(H12&gt;=4000,(H7/H5)&gt;=0),-2*LOG10((H7/H5)/3.7+2.51*H33/H12),0),0)</f>
        <v>0</v>
      </c>
    </row>
    <row r="35" spans="1:8" ht="24" customHeight="1">
      <c r="A35" s="1"/>
      <c r="B35" s="1"/>
      <c r="C35" s="1"/>
      <c r="D35" s="1"/>
      <c r="E35" s="9">
        <f>IF(ISNUMBER(E12),IF(AND(E12&gt;=4000,(E7/E5)&gt;=0),-2*LOG10((E7/E5)/3.7+2.51*E34/E12),0),0)</f>
        <v>7.1813999265524497</v>
      </c>
      <c r="F35" s="9">
        <f>IF(ISNUMBER(F12),IF(AND(F12&gt;=4000,(F7/F5)&gt;=0),-2*LOG10((F7/F5)/3.7+2.51*F34/F12),0),0)</f>
        <v>7.1813999265524497</v>
      </c>
      <c r="G35" s="9">
        <f>IF(ISNUMBER(G12),IF(AND(G12&gt;=4000,(G7/G5)&gt;=0),-2*LOG10((G7/G5)/3.7+2.51*G34/G12),0),0)</f>
        <v>7.4516167926771315</v>
      </c>
      <c r="H35" s="9">
        <f>IF(ISNUMBER(H12),IF(AND(H12&gt;=4000,(H7/H5)&gt;=0),-2*LOG10((H7/H5)/3.7+2.51*H34/H12),0),0)</f>
        <v>0</v>
      </c>
    </row>
    <row r="36" spans="1:8" ht="24" customHeight="1">
      <c r="A36" s="1"/>
      <c r="B36" s="1"/>
      <c r="C36" s="1"/>
      <c r="D36" s="1"/>
      <c r="E36" s="9">
        <f>IF(ISNUMBER(E12),IF(AND(E12&gt;=4000,(E7/E5)&gt;=0),-2*LOG10((E7/E5)/3.7+2.51*E35/E12),0),0)</f>
        <v>7.1813911044242156</v>
      </c>
      <c r="F36" s="9">
        <f>IF(ISNUMBER(F12),IF(AND(F12&gt;=4000,(F7/F5)&gt;=0),-2*LOG10((F7/F5)/3.7+2.51*F35/F12),0),0)</f>
        <v>7.1813911044242156</v>
      </c>
      <c r="G36" s="9">
        <f>IF(ISNUMBER(G12),IF(AND(G12&gt;=4000,(G7/G5)&gt;=0),-2*LOG10((G7/G5)/3.7+2.51*G35/G12),0),0)</f>
        <v>7.4516002190800545</v>
      </c>
      <c r="H36" s="9">
        <f>IF(ISNUMBER(H12),IF(AND(H12&gt;=4000,(H7/H5)&gt;=0),-2*LOG10((H7/H5)/3.7+2.51*H35/H12),0),0)</f>
        <v>0</v>
      </c>
    </row>
    <row r="37" spans="1:8" ht="24" customHeight="1">
      <c r="A37" s="1"/>
      <c r="B37" s="1"/>
      <c r="C37" s="1"/>
      <c r="D37" s="1"/>
      <c r="E37" s="9">
        <f>IF(ISNUMBER(E12),IF(AND(E12&gt;=4000,(E7/E5)&gt;=0),-2*LOG10((E7/E5)/3.7+2.51*E36/E12),0),0)</f>
        <v>7.18139142228772</v>
      </c>
      <c r="F37" s="9">
        <f>IF(ISNUMBER(F12),IF(AND(F12&gt;=4000,(F7/F5)&gt;=0),-2*LOG10((F7/F5)/3.7+2.51*F36/F12),0),0)</f>
        <v>7.18139142228772</v>
      </c>
      <c r="G37" s="9">
        <f>IF(ISNUMBER(G12),IF(AND(G12&gt;=4000,(G7/G5)&gt;=0),-2*LOG10((G7/G5)/3.7+2.51*G36/G12),0),0)</f>
        <v>7.4516007624522755</v>
      </c>
      <c r="H37" s="9">
        <f>IF(ISNUMBER(H12),IF(AND(H12&gt;=4000,(H7/H5)&gt;=0),-2*LOG10((H7/H5)/3.7+2.51*H36/H12),0),0)</f>
        <v>0</v>
      </c>
    </row>
    <row r="38" spans="1:8" ht="24" customHeight="1">
      <c r="A38" s="1"/>
      <c r="B38" s="1"/>
      <c r="C38" s="1"/>
      <c r="D38" s="1"/>
      <c r="E38" s="9">
        <f>IF(ISNUMBER(E12),IF(AND(E12&gt;=4000,(E7/E5)&gt;=0),-2*LOG10((E7/E5)/3.7+2.51*E37/E12),0),0)</f>
        <v>7.1813914108350154</v>
      </c>
      <c r="F38" s="9">
        <f>IF(ISNUMBER(F12),IF(AND(F12&gt;=4000,(F7/F5)&gt;=0),-2*LOG10((F7/F5)/3.7+2.51*F37/F12),0),0)</f>
        <v>7.1813914108350154</v>
      </c>
      <c r="G38" s="9">
        <f>IF(ISNUMBER(G12),IF(AND(G12&gt;=4000,(G7/G5)&gt;=0),-2*LOG10((G7/G5)/3.7+2.51*G37/G12),0),0)</f>
        <v>7.451600744637588</v>
      </c>
      <c r="H38" s="9">
        <f>IF(ISNUMBER(H12),IF(AND(H12&gt;=4000,(H7/H5)&gt;=0),-2*LOG10((H7/H5)/3.7+2.51*H37/H12),0),0)</f>
        <v>0</v>
      </c>
    </row>
    <row r="39" spans="1:8" ht="24" customHeight="1">
      <c r="A39" s="1"/>
      <c r="B39" s="1"/>
      <c r="C39" s="1"/>
      <c r="D39" s="1"/>
      <c r="E39" s="9">
        <f>IF(ISNUMBER(E12),IF(AND(E12&gt;=4000,(E7/E5)&gt;=0),-2*LOG10((E7/E5)/3.7+2.51*E38/E12),0),0)</f>
        <v>7.1813914112476596</v>
      </c>
      <c r="F39" s="9">
        <f>IF(ISNUMBER(F12),IF(AND(F12&gt;=4000,(F7/F5)&gt;=0),-2*LOG10((F7/F5)/3.7+2.51*F38/F12),0),0)</f>
        <v>7.1813914112476596</v>
      </c>
      <c r="G39" s="9">
        <f>IF(ISNUMBER(G12),IF(AND(G12&gt;=4000,(G7/G5)&gt;=0),-2*LOG10((G7/G5)/3.7+2.51*G38/G12),0),0)</f>
        <v>7.4516007452216497</v>
      </c>
      <c r="H39" s="9">
        <f>IF(ISNUMBER(H12),IF(AND(H12&gt;=4000,(H7/H5)&gt;=0),-2*LOG10((H7/H5)/3.7+2.51*H38/H12),0),0)</f>
        <v>0</v>
      </c>
    </row>
    <row r="40" spans="1:8" ht="24" customHeight="1">
      <c r="A40" s="1"/>
      <c r="B40" s="1"/>
      <c r="C40" s="1"/>
      <c r="D40" s="1"/>
      <c r="E40" s="9">
        <f>IF(ISNUMBER(E12),IF(AND(E12&gt;=4000,(E7/E5)&gt;=0),-2*LOG10((E7/E5)/3.7+2.51*E39/E12),0),0)</f>
        <v>7.1813914112327923</v>
      </c>
      <c r="F40" s="9">
        <f>IF(ISNUMBER(F12),IF(AND(F12&gt;=4000,(F7/F5)&gt;=0),-2*LOG10((F7/F5)/3.7+2.51*F39/F12),0),0)</f>
        <v>7.1813914112327923</v>
      </c>
      <c r="G40" s="9">
        <f>IF(ISNUMBER(G12),IF(AND(G12&gt;=4000,(G7/G5)&gt;=0),-2*LOG10((G7/G5)/3.7+2.51*G39/G12),0),0)</f>
        <v>7.4516007452025006</v>
      </c>
      <c r="H40" s="9">
        <f>IF(ISNUMBER(H12),IF(AND(H12&gt;=4000,(H7/H5)&gt;=0),-2*LOG10((H7/H5)/3.7+2.51*H39/H12),0),0)</f>
        <v>0</v>
      </c>
    </row>
    <row r="41" spans="1:8" ht="24" customHeight="1">
      <c r="A41" s="1"/>
      <c r="B41" s="1"/>
      <c r="C41" s="1"/>
      <c r="D41" s="1"/>
      <c r="E41" s="9">
        <f>IF(ISNUMBER(E12),IF(AND(E12&gt;=4000,(E7/E5)&gt;=0),-2*LOG10((E7/E5)/3.7+2.51*E40/E12),0),0)</f>
        <v>7.1813914112333279</v>
      </c>
      <c r="F41" s="9">
        <f>IF(ISNUMBER(F12),IF(AND(F12&gt;=4000,(F7/F5)&gt;=0),-2*LOG10((F7/F5)/3.7+2.51*F40/F12),0),0)</f>
        <v>7.1813914112333279</v>
      </c>
      <c r="G41" s="9">
        <f>IF(ISNUMBER(G12),IF(AND(G12&gt;=4000,(G7/G5)&gt;=0),-2*LOG10((G7/G5)/3.7+2.51*G40/G12),0),0)</f>
        <v>7.4516007452031285</v>
      </c>
      <c r="H41" s="9">
        <f>IF(ISNUMBER(H12),IF(AND(H12&gt;=4000,(H7/H5)&gt;=0),-2*LOG10((H7/H5)/3.7+2.51*H40/H12),0),0)</f>
        <v>0</v>
      </c>
    </row>
    <row r="42" spans="1:8" ht="24" customHeight="1">
      <c r="A42" s="1"/>
      <c r="B42" s="1"/>
      <c r="C42" s="1"/>
      <c r="D42" s="1"/>
      <c r="E42" s="9">
        <f>IF(ISNUMBER(E12),IF(AND(E12&gt;=4000,(E7/E5)&gt;=0),-2*LOG10((E7/E5)/3.7+2.51*E41/E12),0),0)</f>
        <v>7.1813914112333084</v>
      </c>
      <c r="F42" s="9">
        <f>IF(ISNUMBER(F12),IF(AND(F12&gt;=4000,(F7/F5)&gt;=0),-2*LOG10((F7/F5)/3.7+2.51*F41/F12),0),0)</f>
        <v>7.1813914112333084</v>
      </c>
      <c r="G42" s="9">
        <f>IF(ISNUMBER(G12),IF(AND(G12&gt;=4000,(G7/G5)&gt;=0),-2*LOG10((G7/G5)/3.7+2.51*G41/G12),0),0)</f>
        <v>7.4516007452031081</v>
      </c>
      <c r="H42" s="9">
        <f>IF(ISNUMBER(H12),IF(AND(H12&gt;=4000,(H7/H5)&gt;=0),-2*LOG10((H7/H5)/3.7+2.51*H41/H12),0),0)</f>
        <v>0</v>
      </c>
    </row>
    <row r="43" spans="1:8" ht="24" customHeight="1">
      <c r="A43" s="1"/>
      <c r="B43" s="1"/>
      <c r="C43" s="1"/>
      <c r="D43" s="1"/>
      <c r="E43" s="1"/>
      <c r="F43" s="1"/>
      <c r="G43" s="1"/>
      <c r="H43" s="1"/>
    </row>
    <row r="44" spans="1:8" ht="24" customHeight="1">
      <c r="A44" s="1"/>
      <c r="B44" s="1"/>
      <c r="C44" s="1"/>
      <c r="D44" s="1"/>
      <c r="E44" s="1"/>
      <c r="F44" s="1"/>
      <c r="G44" s="1"/>
      <c r="H44" s="1"/>
    </row>
    <row r="45" spans="1:8" ht="24" customHeight="1">
      <c r="A45" s="1"/>
      <c r="B45" s="1"/>
      <c r="C45" s="1"/>
      <c r="D45" s="1"/>
      <c r="E45" s="1"/>
      <c r="F45" s="1"/>
      <c r="G45" s="1"/>
      <c r="H45" s="1"/>
    </row>
    <row r="46" spans="1:8" ht="24" customHeight="1">
      <c r="A46" s="1"/>
      <c r="B46" s="1"/>
      <c r="C46" s="1"/>
      <c r="D46" s="1"/>
      <c r="E46" s="1"/>
      <c r="F46" s="1"/>
      <c r="G46" s="1"/>
      <c r="H46" s="1"/>
    </row>
    <row r="47" spans="1:8" ht="24" customHeight="1">
      <c r="A47" s="1"/>
      <c r="B47" s="1"/>
      <c r="C47" s="1"/>
      <c r="D47" s="1"/>
      <c r="E47" s="1"/>
      <c r="F47" s="1"/>
      <c r="G47" s="1"/>
      <c r="H47" s="1"/>
    </row>
    <row r="48" spans="1:8" ht="24" customHeight="1">
      <c r="A48" s="1"/>
      <c r="B48" s="1"/>
      <c r="C48" s="1"/>
      <c r="D48" s="1"/>
      <c r="E48" s="1"/>
      <c r="F48" s="1"/>
      <c r="G48" s="1"/>
      <c r="H48" s="1"/>
    </row>
    <row r="49" spans="1:8" ht="24" customHeight="1">
      <c r="A49" s="1"/>
      <c r="B49" s="1"/>
      <c r="C49" s="1"/>
      <c r="D49" s="1"/>
      <c r="E49" s="1"/>
      <c r="F49" s="1"/>
      <c r="G49" s="1"/>
      <c r="H49" s="1"/>
    </row>
    <row r="50" spans="1:8" ht="24" customHeight="1">
      <c r="A50" s="1"/>
      <c r="B50" s="1"/>
      <c r="C50" s="1"/>
      <c r="D50" s="1"/>
      <c r="E50" s="1"/>
      <c r="F50" s="1"/>
      <c r="G50" s="1"/>
      <c r="H50" s="1"/>
    </row>
  </sheetData>
  <mergeCells count="4">
    <mergeCell ref="A1:H1"/>
    <mergeCell ref="B26:H26"/>
    <mergeCell ref="A28:H28"/>
    <mergeCell ref="A30:H30"/>
  </mergeCells>
  <phoneticPr fontId="7" type="noConversion"/>
  <conditionalFormatting sqref="B24">
    <cfRule type="expression" dxfId="1" priority="1">
      <formula>AND(ISNUMBER(B24),B24&lt;=0)</formula>
    </cfRule>
  </conditionalFormatting>
  <conditionalFormatting sqref="B25">
    <cfRule type="expression" dxfId="0" priority="2">
      <formula>AND(ISNUMBER(B25),B25&lt;B14)</formula>
    </cfRule>
  </conditionalFormatting>
  <dataValidations count="9">
    <dataValidation type="decimal" sqref="E5:H5" xr:uid="{00000000-0002-0000-0000-000000000000}">
      <formula1>0.01</formula1>
      <formula2>100000</formula2>
    </dataValidation>
    <dataValidation type="decimal" sqref="B4 E6:H8" xr:uid="{00000000-0002-0000-0000-000001000000}">
      <formula1>0</formula1>
      <formula2>10000000</formula2>
    </dataValidation>
    <dataValidation type="whole" sqref="E9:H9" xr:uid="{00000000-0002-0000-0000-000002000000}">
      <formula1>0</formula1>
      <formula2>1</formula2>
    </dataValidation>
    <dataValidation type="decimal" sqref="E10:H10" xr:uid="{00000000-0002-0000-0000-000003000000}">
      <formula1>0.00001</formula1>
      <formula2>1000000</formula2>
    </dataValidation>
    <dataValidation type="decimal" sqref="B5:B6" xr:uid="{00000000-0002-0000-0000-000011000000}">
      <formula1>0.000001</formula1>
      <formula2>1000000</formula2>
    </dataValidation>
    <dataValidation type="decimal" sqref="B7:B8 B10" xr:uid="{00000000-0002-0000-0000-000012000000}">
      <formula1>0</formula1>
      <formula2>100000000</formula2>
    </dataValidation>
    <dataValidation type="decimal" sqref="B12" xr:uid="{00000000-0002-0000-0000-000014000000}">
      <formula1>0.0001</formula1>
      <formula2>1</formula2>
    </dataValidation>
    <dataValidation type="decimal" sqref="B13:B14" xr:uid="{00000000-0002-0000-0000-000015000000}">
      <formula1>0</formula1>
      <formula2>100000</formula2>
    </dataValidation>
    <dataValidation type="decimal" sqref="B15" xr:uid="{00000000-0002-0000-0000-000016000000}">
      <formula1>0.001</formula1>
      <formula2>100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showGridLines="0" workbookViewId="0">
      <pane ySplit="3" topLeftCell="A4" activePane="bottomLeft" state="frozen"/>
      <selection pane="bottomLeft"/>
    </sheetView>
  </sheetViews>
  <sheetFormatPr defaultRowHeight="14"/>
  <cols>
    <col min="1" max="1" width="44" customWidth="1"/>
    <col min="2" max="2" width="24" customWidth="1"/>
    <col min="3" max="3" width="18" customWidth="1"/>
    <col min="4" max="4" width="40" customWidth="1"/>
    <col min="5" max="8" width="22" customWidth="1"/>
  </cols>
  <sheetData>
    <row r="1" spans="1:8" ht="42" customHeight="1">
      <c r="A1" s="10" t="s">
        <v>42</v>
      </c>
      <c r="B1" s="10"/>
      <c r="C1" s="10"/>
      <c r="D1" s="10"/>
      <c r="E1" s="3"/>
      <c r="F1" s="3"/>
      <c r="G1" s="3"/>
      <c r="H1" s="3"/>
    </row>
    <row r="2" spans="1:8" ht="24" customHeight="1">
      <c r="A2" s="1"/>
      <c r="B2" s="1"/>
      <c r="C2" s="1"/>
      <c r="D2" s="1"/>
      <c r="E2" s="1"/>
      <c r="F2" s="1"/>
      <c r="G2" s="1"/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24" customHeight="1">
      <c r="A4" s="5" t="str">
        <f>'Process Calculation'!A4</f>
        <v>Pump flow (m³/h)</v>
      </c>
      <c r="B4" s="8">
        <f>'Process Calculation'!B4</f>
        <v>100</v>
      </c>
      <c r="C4" s="1"/>
      <c r="D4" s="1"/>
      <c r="E4" s="1"/>
      <c r="F4" s="1"/>
      <c r="G4" s="1"/>
      <c r="H4" s="1"/>
    </row>
    <row r="5" spans="1:8" ht="24" customHeight="1">
      <c r="A5" s="5" t="str">
        <f>'Process Calculation'!A5</f>
        <v>Density (kg/m³)</v>
      </c>
      <c r="B5" s="8">
        <f>'Process Calculation'!B5</f>
        <v>1000</v>
      </c>
      <c r="C5" s="1"/>
      <c r="D5" s="1"/>
      <c r="E5" s="1"/>
      <c r="F5" s="1"/>
      <c r="G5" s="1"/>
      <c r="H5" s="1"/>
    </row>
    <row r="6" spans="1:8" ht="24" customHeight="1">
      <c r="A6" s="5" t="str">
        <f>'Process Calculation'!A6</f>
        <v>Dynamic viscosity (mPa·s)</v>
      </c>
      <c r="B6" s="8">
        <f>'Process Calculation'!B6</f>
        <v>1</v>
      </c>
      <c r="C6" s="1"/>
      <c r="D6" s="1"/>
      <c r="E6" s="1"/>
      <c r="F6" s="1"/>
      <c r="G6" s="1"/>
      <c r="H6" s="1"/>
    </row>
    <row r="7" spans="1:8" ht="24" customHeight="1">
      <c r="A7" s="5" t="str">
        <f>'Process Calculation'!A7</f>
        <v>Source vessel pressure (kPa absolute)</v>
      </c>
      <c r="B7" s="8">
        <f>'Process Calculation'!B7</f>
        <v>100</v>
      </c>
      <c r="C7" s="1"/>
      <c r="D7" s="1"/>
      <c r="E7" s="1"/>
      <c r="F7" s="1"/>
      <c r="G7" s="1"/>
      <c r="H7" s="1"/>
    </row>
    <row r="8" spans="1:8" ht="24" customHeight="1">
      <c r="A8" s="5" t="str">
        <f>'Process Calculation'!A8</f>
        <v>Vapor pressure (kPa absolute)</v>
      </c>
      <c r="B8" s="8">
        <f>'Process Calculation'!B8</f>
        <v>30</v>
      </c>
      <c r="C8" s="1"/>
      <c r="D8" s="1"/>
      <c r="E8" s="1"/>
      <c r="F8" s="1"/>
      <c r="G8" s="1"/>
      <c r="H8" s="1"/>
    </row>
    <row r="9" spans="1:8" ht="24" customHeight="1">
      <c r="A9" s="5" t="str">
        <f>'Process Calculation'!A9</f>
        <v>Source liquid level vs pump (m)</v>
      </c>
      <c r="B9" s="8">
        <f>'Process Calculation'!B9</f>
        <v>-4</v>
      </c>
      <c r="C9" s="1"/>
      <c r="D9" s="1"/>
      <c r="E9" s="1"/>
      <c r="F9" s="1"/>
      <c r="G9" s="1"/>
      <c r="H9" s="1"/>
    </row>
    <row r="10" spans="1:8" ht="24" customHeight="1">
      <c r="A10" s="5" t="str">
        <f>'Process Calculation'!A10</f>
        <v>Destination pressure (kPa absolute)</v>
      </c>
      <c r="B10" s="8">
        <f>'Process Calculation'!B10</f>
        <v>100</v>
      </c>
      <c r="C10" s="1"/>
      <c r="D10" s="1"/>
      <c r="E10" s="1"/>
      <c r="F10" s="1"/>
      <c r="G10" s="1"/>
      <c r="H10" s="1"/>
    </row>
    <row r="11" spans="1:8" ht="24" customHeight="1">
      <c r="A11" s="5" t="str">
        <f>'Process Calculation'!A11</f>
        <v>Destination level vs pump (m)</v>
      </c>
      <c r="B11" s="8">
        <f>'Process Calculation'!B11</f>
        <v>5.5</v>
      </c>
      <c r="C11" s="1"/>
      <c r="D11" s="1"/>
      <c r="E11" s="1"/>
      <c r="F11" s="1"/>
      <c r="G11" s="1"/>
      <c r="H11" s="1"/>
    </row>
    <row r="12" spans="1:8" ht="24" customHeight="1">
      <c r="A12" s="5" t="str">
        <f>'Process Calculation'!A12</f>
        <v>Pump efficiency (fraction)</v>
      </c>
      <c r="B12" s="8">
        <f>'Process Calculation'!B12</f>
        <v>0.8</v>
      </c>
      <c r="C12" s="1"/>
      <c r="D12" s="1"/>
      <c r="E12" s="1"/>
      <c r="F12" s="1"/>
      <c r="G12" s="1"/>
      <c r="H12" s="1"/>
    </row>
    <row r="13" spans="1:8" ht="24" customHeight="1">
      <c r="A13" s="5" t="str">
        <f>'Process Calculation'!A13</f>
        <v>Manufacturer NPSHr (m; example)</v>
      </c>
      <c r="B13" s="8">
        <f>'Process Calculation'!B13</f>
        <v>2</v>
      </c>
      <c r="C13" s="1"/>
      <c r="D13" s="1"/>
      <c r="E13" s="1"/>
      <c r="F13" s="1"/>
      <c r="G13" s="1"/>
      <c r="H13" s="1"/>
    </row>
    <row r="14" spans="1:8" ht="24" customHeight="1">
      <c r="A14" s="5" t="str">
        <f>'Process Calculation'!A14</f>
        <v>Project NPSH margin (m; example)</v>
      </c>
      <c r="B14" s="8">
        <f>'Process Calculation'!B14</f>
        <v>0.6</v>
      </c>
      <c r="C14" s="1"/>
      <c r="D14" s="1"/>
      <c r="E14" s="1"/>
      <c r="F14" s="1"/>
      <c r="G14" s="1"/>
      <c r="H14" s="1"/>
    </row>
    <row r="15" spans="1:8" ht="24" customHeight="1">
      <c r="A15" s="5" t="str">
        <f>'Process Calculation'!A19</f>
        <v>Pump inlet static pressure (kPa abs)</v>
      </c>
      <c r="B15" s="8">
        <f>'Process Calculation'!B19</f>
        <v>58.566349062438292</v>
      </c>
      <c r="C15" s="1"/>
      <c r="D15" s="1"/>
      <c r="E15" s="1"/>
      <c r="F15" s="1"/>
      <c r="G15" s="1"/>
      <c r="H15" s="1"/>
    </row>
    <row r="16" spans="1:8" ht="24" customHeight="1">
      <c r="A16" s="5" t="str">
        <f>'Process Calculation'!A20</f>
        <v>Pump outlet static pressure (kPa abs)</v>
      </c>
      <c r="B16" s="8">
        <f>'Process Calculation'!B20</f>
        <v>209.20574157359755</v>
      </c>
      <c r="C16" s="1"/>
      <c r="D16" s="1"/>
      <c r="E16" s="1"/>
      <c r="F16" s="1"/>
      <c r="G16" s="1"/>
      <c r="H16" s="1"/>
    </row>
    <row r="17" spans="1:8" ht="24" customHeight="1">
      <c r="A17" s="5" t="str">
        <f>'Process Calculation'!A21</f>
        <v>Total differential head (m)</v>
      </c>
      <c r="B17" s="8">
        <f>'Process Calculation'!B21</f>
        <v>15.35569750368596</v>
      </c>
      <c r="C17" s="1"/>
      <c r="D17" s="1"/>
      <c r="E17" s="1"/>
      <c r="F17" s="1"/>
      <c r="G17" s="1"/>
      <c r="H17" s="1"/>
    </row>
    <row r="18" spans="1:8" ht="24" customHeight="1">
      <c r="A18" s="5" t="str">
        <f>'Process Calculation'!A22</f>
        <v>Hydraulic power (kW)</v>
      </c>
      <c r="B18" s="8">
        <f>'Process Calculation'!B22</f>
        <v>4.1844275697544244</v>
      </c>
      <c r="C18" s="1"/>
      <c r="D18" s="1"/>
      <c r="E18" s="1"/>
      <c r="F18" s="1"/>
      <c r="G18" s="1"/>
      <c r="H18" s="1"/>
    </row>
    <row r="19" spans="1:8" ht="24" customHeight="1">
      <c r="A19" s="5" t="str">
        <f>'Process Calculation'!A23</f>
        <v>Pump shaft power (kW)</v>
      </c>
      <c r="B19" s="8">
        <f>'Process Calculation'!B23</f>
        <v>5.2305344621930301</v>
      </c>
      <c r="C19" s="1"/>
      <c r="D19" s="1"/>
      <c r="E19" s="1"/>
      <c r="F19" s="1"/>
      <c r="G19" s="1"/>
      <c r="H19" s="1"/>
    </row>
    <row r="20" spans="1:8" ht="24" customHeight="1">
      <c r="A20" s="5" t="str">
        <f>'Process Calculation'!A24</f>
        <v>NPSH available (m)</v>
      </c>
      <c r="B20" s="8">
        <f>'Process Calculation'!B24</f>
        <v>3.0378985651948001</v>
      </c>
      <c r="C20" s="1"/>
      <c r="D20" s="1"/>
      <c r="E20" s="1"/>
      <c r="F20" s="1"/>
      <c r="G20" s="1"/>
      <c r="H20" s="1"/>
    </row>
    <row r="21" spans="1:8" ht="24" customHeight="1">
      <c r="A21" s="5" t="str">
        <f>'Process Calculation'!A25</f>
        <v>NPSH available minus required (m)</v>
      </c>
      <c r="B21" s="8">
        <f>'Process Calculation'!B25</f>
        <v>1.0378985651948001</v>
      </c>
      <c r="C21" s="1"/>
      <c r="D21" s="1"/>
      <c r="E21" s="1"/>
      <c r="F21" s="1"/>
      <c r="G21" s="1"/>
      <c r="H21" s="1"/>
    </row>
    <row r="22" spans="1:8" ht="24" customHeight="1">
      <c r="A22" s="5" t="str">
        <f>'Process Calculation'!A26</f>
        <v>NPSH assessment</v>
      </c>
      <c r="B22" s="14" t="str">
        <f>'Process Calculation'!B26</f>
        <v>Meets entered margin; verify curve</v>
      </c>
      <c r="C22" s="12"/>
      <c r="D22" s="12"/>
      <c r="E22" s="1"/>
      <c r="F22" s="1"/>
      <c r="G22" s="1"/>
      <c r="H22" s="1"/>
    </row>
    <row r="23" spans="1:8" ht="24" customHeight="1">
      <c r="A23" s="1"/>
      <c r="B23" s="7"/>
      <c r="C23" s="1"/>
      <c r="D23" s="1"/>
      <c r="E23" s="1"/>
      <c r="F23" s="1"/>
      <c r="G23" s="1"/>
      <c r="H23" s="1"/>
    </row>
    <row r="24" spans="1:8" ht="24" customHeight="1">
      <c r="A24" s="1"/>
      <c r="B24" s="7"/>
      <c r="C24" s="1"/>
      <c r="D24" s="1"/>
      <c r="E24" s="1"/>
      <c r="F24" s="1"/>
      <c r="G24" s="1"/>
      <c r="H24" s="1"/>
    </row>
    <row r="25" spans="1:8" ht="48" customHeight="1">
      <c r="A25" s="13" t="s">
        <v>43</v>
      </c>
      <c r="B25" s="15"/>
      <c r="C25" s="13"/>
      <c r="D25" s="13"/>
      <c r="E25" s="1"/>
      <c r="F25" s="1"/>
      <c r="G25" s="1"/>
      <c r="H25" s="1"/>
    </row>
    <row r="26" spans="1:8" ht="24" customHeight="1">
      <c r="A26" s="1"/>
      <c r="B26" s="1"/>
      <c r="C26" s="1"/>
      <c r="D26" s="1"/>
      <c r="E26" s="1"/>
      <c r="F26" s="1"/>
      <c r="G26" s="1"/>
      <c r="H26" s="1"/>
    </row>
    <row r="27" spans="1:8" ht="24" customHeight="1">
      <c r="A27" s="1"/>
      <c r="B27" s="1"/>
      <c r="C27" s="1"/>
      <c r="D27" s="1"/>
      <c r="E27" s="1"/>
      <c r="F27" s="1"/>
      <c r="G27" s="1"/>
      <c r="H27" s="1"/>
    </row>
    <row r="28" spans="1:8" ht="24" customHeight="1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"/>
      <c r="B29" s="1"/>
      <c r="C29" s="1"/>
      <c r="D29" s="1"/>
      <c r="E29" s="1"/>
      <c r="F29" s="1"/>
      <c r="G29" s="1"/>
      <c r="H29" s="1"/>
    </row>
    <row r="30" spans="1:8" ht="24" customHeight="1">
      <c r="A30" s="1"/>
      <c r="B30" s="1"/>
      <c r="C30" s="1"/>
      <c r="D30" s="1"/>
      <c r="E30" s="1"/>
      <c r="F30" s="1"/>
      <c r="G30" s="1"/>
      <c r="H30" s="1"/>
    </row>
    <row r="31" spans="1:8" ht="24" customHeight="1">
      <c r="A31" s="1"/>
      <c r="B31" s="1"/>
      <c r="C31" s="1"/>
      <c r="D31" s="1"/>
      <c r="E31" s="1"/>
      <c r="F31" s="1"/>
      <c r="G31" s="1"/>
      <c r="H31" s="1"/>
    </row>
    <row r="32" spans="1:8" ht="24" customHeight="1">
      <c r="A32" s="1"/>
      <c r="B32" s="1"/>
      <c r="C32" s="1"/>
      <c r="D32" s="1"/>
      <c r="E32" s="1"/>
      <c r="F32" s="1"/>
      <c r="G32" s="1"/>
      <c r="H32" s="1"/>
    </row>
    <row r="33" spans="1:8" ht="24" customHeight="1">
      <c r="A33" s="1"/>
      <c r="B33" s="1"/>
      <c r="C33" s="1"/>
      <c r="D33" s="1"/>
      <c r="E33" s="1"/>
      <c r="F33" s="1"/>
      <c r="G33" s="1"/>
      <c r="H33" s="1"/>
    </row>
    <row r="34" spans="1:8" ht="24" customHeight="1">
      <c r="A34" s="1"/>
      <c r="B34" s="1"/>
      <c r="C34" s="1"/>
      <c r="D34" s="1"/>
      <c r="E34" s="1"/>
      <c r="F34" s="1"/>
      <c r="G34" s="1"/>
      <c r="H34" s="1"/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  <row r="37" spans="1:8" ht="24" customHeight="1">
      <c r="A37" s="1"/>
      <c r="B37" s="1"/>
      <c r="C37" s="1"/>
      <c r="D37" s="1"/>
      <c r="E37" s="1"/>
      <c r="F37" s="1"/>
      <c r="G37" s="1"/>
      <c r="H37" s="1"/>
    </row>
    <row r="38" spans="1:8" ht="24" customHeight="1">
      <c r="A38" s="1"/>
      <c r="B38" s="1"/>
      <c r="C38" s="1"/>
      <c r="D38" s="1"/>
      <c r="E38" s="1"/>
      <c r="F38" s="1"/>
      <c r="G38" s="1"/>
      <c r="H38" s="1"/>
    </row>
    <row r="39" spans="1:8" ht="24" customHeight="1">
      <c r="A39" s="1"/>
      <c r="B39" s="1"/>
      <c r="C39" s="1"/>
      <c r="D39" s="1"/>
      <c r="E39" s="1"/>
      <c r="F39" s="1"/>
      <c r="G39" s="1"/>
      <c r="H39" s="1"/>
    </row>
    <row r="40" spans="1:8" ht="24" customHeight="1">
      <c r="A40" s="1"/>
      <c r="B40" s="1"/>
      <c r="C40" s="1"/>
      <c r="D40" s="1"/>
      <c r="E40" s="1"/>
      <c r="F40" s="1"/>
      <c r="G40" s="1"/>
      <c r="H40" s="1"/>
    </row>
    <row r="41" spans="1:8" ht="24" customHeight="1">
      <c r="A41" s="1"/>
      <c r="B41" s="1"/>
      <c r="C41" s="1"/>
      <c r="D41" s="1"/>
      <c r="E41" s="1"/>
      <c r="F41" s="1"/>
      <c r="G41" s="1"/>
      <c r="H41" s="1"/>
    </row>
    <row r="42" spans="1:8" ht="24" customHeight="1">
      <c r="A42" s="1"/>
      <c r="B42" s="1"/>
      <c r="C42" s="1"/>
      <c r="D42" s="1"/>
      <c r="E42" s="1"/>
      <c r="F42" s="1"/>
      <c r="G42" s="1"/>
      <c r="H42" s="1"/>
    </row>
    <row r="43" spans="1:8" ht="24" customHeight="1">
      <c r="A43" s="1"/>
      <c r="B43" s="1"/>
      <c r="C43" s="1"/>
      <c r="D43" s="1"/>
      <c r="E43" s="1"/>
      <c r="F43" s="1"/>
      <c r="G43" s="1"/>
      <c r="H43" s="1"/>
    </row>
    <row r="44" spans="1:8" ht="24" customHeight="1">
      <c r="A44" s="1"/>
      <c r="B44" s="1"/>
      <c r="C44" s="1"/>
      <c r="D44" s="1"/>
      <c r="E44" s="1"/>
      <c r="F44" s="1"/>
      <c r="G44" s="1"/>
      <c r="H44" s="1"/>
    </row>
    <row r="45" spans="1:8" ht="24" customHeight="1">
      <c r="A45" s="1"/>
      <c r="B45" s="1"/>
      <c r="C45" s="1"/>
      <c r="D45" s="1"/>
      <c r="E45" s="1"/>
      <c r="F45" s="1"/>
      <c r="G45" s="1"/>
      <c r="H45" s="1"/>
    </row>
    <row r="46" spans="1:8" ht="24" customHeight="1">
      <c r="A46" s="1"/>
      <c r="B46" s="1"/>
      <c r="C46" s="1"/>
      <c r="D46" s="1"/>
      <c r="E46" s="1"/>
      <c r="F46" s="1"/>
      <c r="G46" s="1"/>
      <c r="H46" s="1"/>
    </row>
    <row r="47" spans="1:8" ht="24" customHeight="1">
      <c r="A47" s="1"/>
      <c r="B47" s="1"/>
      <c r="C47" s="1"/>
      <c r="D47" s="1"/>
      <c r="E47" s="1"/>
      <c r="F47" s="1"/>
      <c r="G47" s="1"/>
      <c r="H47" s="1"/>
    </row>
    <row r="48" spans="1:8" ht="24" customHeight="1">
      <c r="A48" s="1"/>
      <c r="B48" s="1"/>
      <c r="C48" s="1"/>
      <c r="D48" s="1"/>
      <c r="E48" s="1"/>
      <c r="F48" s="1"/>
      <c r="G48" s="1"/>
      <c r="H48" s="1"/>
    </row>
    <row r="49" spans="1:8" ht="24" customHeight="1">
      <c r="A49" s="1"/>
      <c r="B49" s="1"/>
      <c r="C49" s="1"/>
      <c r="D49" s="1"/>
      <c r="E49" s="1"/>
      <c r="F49" s="1"/>
      <c r="G49" s="1"/>
      <c r="H49" s="1"/>
    </row>
    <row r="50" spans="1:8" ht="24" customHeight="1">
      <c r="A50" s="1"/>
      <c r="B50" s="1"/>
      <c r="C50" s="1"/>
      <c r="D50" s="1"/>
      <c r="E50" s="1"/>
      <c r="F50" s="1"/>
      <c r="G50" s="1"/>
      <c r="H50" s="1"/>
    </row>
  </sheetData>
  <mergeCells count="3">
    <mergeCell ref="A1:D1"/>
    <mergeCell ref="B22:D22"/>
    <mergeCell ref="A25:D25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GridLines="0" workbookViewId="0">
      <pane ySplit="3" topLeftCell="A4" activePane="bottomLeft" state="frozen"/>
      <selection pane="bottomLeft"/>
    </sheetView>
  </sheetViews>
  <sheetFormatPr defaultRowHeight="14"/>
  <cols>
    <col min="1" max="1" width="44" customWidth="1"/>
    <col min="2" max="2" width="24" customWidth="1"/>
    <col min="3" max="3" width="18" customWidth="1"/>
    <col min="4" max="4" width="40" customWidth="1"/>
    <col min="5" max="8" width="22" customWidth="1"/>
  </cols>
  <sheetData>
    <row r="1" spans="1:8" ht="42" customHeight="1">
      <c r="A1" s="10" t="s">
        <v>44</v>
      </c>
      <c r="B1" s="10"/>
      <c r="C1" s="10"/>
      <c r="D1" s="10"/>
      <c r="E1" s="3"/>
      <c r="F1" s="3"/>
      <c r="G1" s="3"/>
      <c r="H1" s="3"/>
    </row>
    <row r="2" spans="1:8" ht="24" customHeight="1">
      <c r="A2" s="1"/>
      <c r="B2" s="1"/>
      <c r="C2" s="1"/>
      <c r="D2" s="1"/>
      <c r="E2" s="1"/>
      <c r="F2" s="1"/>
      <c r="G2" s="1"/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24" customHeight="1">
      <c r="A4" s="5" t="str">
        <f>'Process Calculation'!A4</f>
        <v>Pump flow (m³/h)</v>
      </c>
      <c r="B4" s="8">
        <f>'Process Calculation'!B4</f>
        <v>100</v>
      </c>
      <c r="C4" s="1"/>
      <c r="D4" s="1"/>
      <c r="E4" s="1"/>
      <c r="F4" s="1"/>
      <c r="G4" s="1"/>
      <c r="H4" s="1"/>
    </row>
    <row r="5" spans="1:8" ht="24" customHeight="1">
      <c r="A5" s="5" t="str">
        <f>'Process Calculation'!A5</f>
        <v>Density (kg/m³)</v>
      </c>
      <c r="B5" s="8">
        <f>'Process Calculation'!B5</f>
        <v>1000</v>
      </c>
      <c r="C5" s="1"/>
      <c r="D5" s="1"/>
      <c r="E5" s="1"/>
      <c r="F5" s="1"/>
      <c r="G5" s="1"/>
      <c r="H5" s="1"/>
    </row>
    <row r="6" spans="1:8" ht="24" customHeight="1">
      <c r="A6" s="5" t="str">
        <f>'Process Calculation'!A6</f>
        <v>Dynamic viscosity (mPa·s)</v>
      </c>
      <c r="B6" s="8">
        <f>'Process Calculation'!B6</f>
        <v>1</v>
      </c>
      <c r="C6" s="1"/>
      <c r="D6" s="1"/>
      <c r="E6" s="1"/>
      <c r="F6" s="1"/>
      <c r="G6" s="1"/>
      <c r="H6" s="1"/>
    </row>
    <row r="7" spans="1:8" ht="24" customHeight="1">
      <c r="A7" s="5" t="str">
        <f>'Process Calculation'!A7</f>
        <v>Source vessel pressure (kPa absolute)</v>
      </c>
      <c r="B7" s="8">
        <f>'Process Calculation'!B7</f>
        <v>100</v>
      </c>
      <c r="C7" s="1"/>
      <c r="D7" s="1"/>
      <c r="E7" s="1"/>
      <c r="F7" s="1"/>
      <c r="G7" s="1"/>
      <c r="H7" s="1"/>
    </row>
    <row r="8" spans="1:8" ht="24" customHeight="1">
      <c r="A8" s="5" t="str">
        <f>'Process Calculation'!A8</f>
        <v>Vapor pressure (kPa absolute)</v>
      </c>
      <c r="B8" s="8">
        <f>'Process Calculation'!B8</f>
        <v>30</v>
      </c>
      <c r="C8" s="1"/>
      <c r="D8" s="1"/>
      <c r="E8" s="1"/>
      <c r="F8" s="1"/>
      <c r="G8" s="1"/>
      <c r="H8" s="1"/>
    </row>
    <row r="9" spans="1:8" ht="24" customHeight="1">
      <c r="A9" s="5" t="str">
        <f>'Process Calculation'!A9</f>
        <v>Source liquid level vs pump (m)</v>
      </c>
      <c r="B9" s="8">
        <f>'Process Calculation'!B9</f>
        <v>-4</v>
      </c>
      <c r="C9" s="1"/>
      <c r="D9" s="1"/>
      <c r="E9" s="1"/>
      <c r="F9" s="1"/>
      <c r="G9" s="1"/>
      <c r="H9" s="1"/>
    </row>
    <row r="10" spans="1:8" ht="24" customHeight="1">
      <c r="A10" s="5" t="str">
        <f>'Process Calculation'!A10</f>
        <v>Destination pressure (kPa absolute)</v>
      </c>
      <c r="B10" s="8">
        <f>'Process Calculation'!B10</f>
        <v>100</v>
      </c>
      <c r="C10" s="1"/>
      <c r="D10" s="1"/>
      <c r="E10" s="1"/>
      <c r="F10" s="1"/>
      <c r="G10" s="1"/>
      <c r="H10" s="1"/>
    </row>
    <row r="11" spans="1:8" ht="24" customHeight="1">
      <c r="A11" s="5" t="str">
        <f>'Process Calculation'!A11</f>
        <v>Destination level vs pump (m)</v>
      </c>
      <c r="B11" s="8">
        <f>'Process Calculation'!B11</f>
        <v>5.5</v>
      </c>
      <c r="C11" s="1"/>
      <c r="D11" s="1"/>
      <c r="E11" s="1"/>
      <c r="F11" s="1"/>
      <c r="G11" s="1"/>
      <c r="H11" s="1"/>
    </row>
    <row r="12" spans="1:8" ht="24" customHeight="1">
      <c r="A12" s="5" t="str">
        <f>'Process Calculation'!A12</f>
        <v>Pump efficiency (fraction)</v>
      </c>
      <c r="B12" s="8">
        <f>'Process Calculation'!B12</f>
        <v>0.8</v>
      </c>
      <c r="C12" s="1"/>
      <c r="D12" s="1"/>
      <c r="E12" s="1"/>
      <c r="F12" s="1"/>
      <c r="G12" s="1"/>
      <c r="H12" s="1"/>
    </row>
    <row r="13" spans="1:8" ht="24" customHeight="1">
      <c r="A13" s="5" t="str">
        <f>'Process Calculation'!A13</f>
        <v>Manufacturer NPSHr (m; example)</v>
      </c>
      <c r="B13" s="8">
        <f>'Process Calculation'!B13</f>
        <v>2</v>
      </c>
      <c r="C13" s="1"/>
      <c r="D13" s="1"/>
      <c r="E13" s="1"/>
      <c r="F13" s="1"/>
      <c r="G13" s="1"/>
      <c r="H13" s="1"/>
    </row>
    <row r="14" spans="1:8" ht="24" customHeight="1">
      <c r="A14" s="5" t="str">
        <f>'Process Calculation'!A14</f>
        <v>Project NPSH margin (m; example)</v>
      </c>
      <c r="B14" s="8">
        <f>'Process Calculation'!B14</f>
        <v>0.6</v>
      </c>
      <c r="C14" s="1"/>
      <c r="D14" s="1"/>
      <c r="E14" s="1"/>
      <c r="F14" s="1"/>
      <c r="G14" s="1"/>
      <c r="H14" s="1"/>
    </row>
    <row r="15" spans="1:8" ht="24" customHeight="1">
      <c r="A15" s="5" t="str">
        <f>'Process Calculation'!A19</f>
        <v>Pump inlet static pressure (kPa abs)</v>
      </c>
      <c r="B15" s="8">
        <f>'Process Calculation'!B19</f>
        <v>58.566349062438292</v>
      </c>
      <c r="C15" s="1"/>
      <c r="D15" s="1"/>
      <c r="E15" s="1"/>
      <c r="F15" s="1"/>
      <c r="G15" s="1"/>
      <c r="H15" s="1"/>
    </row>
    <row r="16" spans="1:8" ht="24" customHeight="1">
      <c r="A16" s="5" t="str">
        <f>'Process Calculation'!A20</f>
        <v>Pump outlet static pressure (kPa abs)</v>
      </c>
      <c r="B16" s="8">
        <f>'Process Calculation'!B20</f>
        <v>209.20574157359755</v>
      </c>
      <c r="C16" s="1"/>
      <c r="D16" s="1"/>
      <c r="E16" s="1"/>
      <c r="F16" s="1"/>
      <c r="G16" s="1"/>
      <c r="H16" s="1"/>
    </row>
    <row r="17" spans="1:8" ht="24" customHeight="1">
      <c r="A17" s="5" t="str">
        <f>'Process Calculation'!A21</f>
        <v>Total differential head (m)</v>
      </c>
      <c r="B17" s="8">
        <f>'Process Calculation'!B21</f>
        <v>15.35569750368596</v>
      </c>
      <c r="C17" s="1"/>
      <c r="D17" s="1"/>
      <c r="E17" s="1"/>
      <c r="F17" s="1"/>
      <c r="G17" s="1"/>
      <c r="H17" s="1"/>
    </row>
    <row r="18" spans="1:8" ht="24" customHeight="1">
      <c r="A18" s="5" t="str">
        <f>'Process Calculation'!A22</f>
        <v>Hydraulic power (kW)</v>
      </c>
      <c r="B18" s="8">
        <f>'Process Calculation'!B22</f>
        <v>4.1844275697544244</v>
      </c>
      <c r="C18" s="1"/>
      <c r="D18" s="1"/>
      <c r="E18" s="1"/>
      <c r="F18" s="1"/>
      <c r="G18" s="1"/>
      <c r="H18" s="1"/>
    </row>
    <row r="19" spans="1:8" ht="24" customHeight="1">
      <c r="A19" s="5" t="str">
        <f>'Process Calculation'!A23</f>
        <v>Pump shaft power (kW)</v>
      </c>
      <c r="B19" s="8">
        <f>'Process Calculation'!B23</f>
        <v>5.2305344621930301</v>
      </c>
      <c r="C19" s="1"/>
      <c r="D19" s="1"/>
      <c r="E19" s="1"/>
      <c r="F19" s="1"/>
      <c r="G19" s="1"/>
      <c r="H19" s="1"/>
    </row>
    <row r="20" spans="1:8" ht="24" customHeight="1">
      <c r="A20" s="5" t="str">
        <f>'Process Calculation'!A24</f>
        <v>NPSH available (m)</v>
      </c>
      <c r="B20" s="8">
        <f>'Process Calculation'!B24</f>
        <v>3.0378985651948001</v>
      </c>
      <c r="C20" s="1"/>
      <c r="D20" s="1"/>
      <c r="E20" s="1"/>
      <c r="F20" s="1"/>
      <c r="G20" s="1"/>
      <c r="H20" s="1"/>
    </row>
    <row r="21" spans="1:8" ht="24" customHeight="1">
      <c r="A21" s="5" t="str">
        <f>'Process Calculation'!A25</f>
        <v>NPSH available minus required (m)</v>
      </c>
      <c r="B21" s="8">
        <f>'Process Calculation'!B25</f>
        <v>1.0378985651948001</v>
      </c>
      <c r="C21" s="1"/>
      <c r="D21" s="1"/>
      <c r="E21" s="1"/>
      <c r="F21" s="1"/>
      <c r="G21" s="1"/>
      <c r="H21" s="1"/>
    </row>
    <row r="22" spans="1:8" ht="24" customHeight="1">
      <c r="A22" s="5" t="str">
        <f>'Process Calculation'!A26</f>
        <v>NPSH assessment</v>
      </c>
      <c r="B22" s="14" t="str">
        <f>'Process Calculation'!B26</f>
        <v>Meets entered margin; verify curve</v>
      </c>
      <c r="C22" s="12"/>
      <c r="D22" s="12"/>
      <c r="E22" s="1"/>
      <c r="F22" s="1"/>
      <c r="G22" s="1"/>
      <c r="H22" s="1"/>
    </row>
    <row r="23" spans="1:8" ht="24" customHeight="1">
      <c r="A23" s="1"/>
      <c r="B23" s="7"/>
      <c r="C23" s="1"/>
      <c r="D23" s="1"/>
      <c r="E23" s="1"/>
      <c r="F23" s="1"/>
      <c r="G23" s="1"/>
      <c r="H23" s="1"/>
    </row>
    <row r="24" spans="1:8" ht="24" customHeight="1">
      <c r="A24" s="1"/>
      <c r="B24" s="7"/>
      <c r="C24" s="1"/>
      <c r="D24" s="1"/>
      <c r="E24" s="1"/>
      <c r="F24" s="1"/>
      <c r="G24" s="1"/>
      <c r="H24" s="1"/>
    </row>
    <row r="25" spans="1:8" ht="48" customHeight="1">
      <c r="A25" s="13" t="s">
        <v>43</v>
      </c>
      <c r="B25" s="15"/>
      <c r="C25" s="13"/>
      <c r="D25" s="13"/>
      <c r="E25" s="1"/>
      <c r="F25" s="1"/>
      <c r="G25" s="1"/>
      <c r="H25" s="1"/>
    </row>
    <row r="26" spans="1:8" ht="24" customHeight="1">
      <c r="A26" s="1"/>
      <c r="B26" s="1"/>
      <c r="C26" s="1"/>
      <c r="D26" s="1"/>
      <c r="E26" s="1"/>
      <c r="F26" s="1"/>
      <c r="G26" s="1"/>
      <c r="H26" s="1"/>
    </row>
    <row r="27" spans="1:8" ht="24" customHeight="1">
      <c r="A27" s="1"/>
      <c r="B27" s="1"/>
      <c r="C27" s="1"/>
      <c r="D27" s="1"/>
      <c r="E27" s="1"/>
      <c r="F27" s="1"/>
      <c r="G27" s="1"/>
      <c r="H27" s="1"/>
    </row>
    <row r="28" spans="1:8" ht="24" customHeight="1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"/>
      <c r="B29" s="1"/>
      <c r="C29" s="1"/>
      <c r="D29" s="1"/>
      <c r="E29" s="1"/>
      <c r="F29" s="1"/>
      <c r="G29" s="1"/>
      <c r="H29" s="1"/>
    </row>
    <row r="30" spans="1:8" ht="24" customHeight="1">
      <c r="A30" s="1"/>
      <c r="B30" s="1"/>
      <c r="C30" s="1"/>
      <c r="D30" s="1"/>
      <c r="E30" s="1"/>
      <c r="F30" s="1"/>
      <c r="G30" s="1"/>
      <c r="H30" s="1"/>
    </row>
    <row r="31" spans="1:8" ht="24" customHeight="1">
      <c r="A31" s="1"/>
      <c r="B31" s="1"/>
      <c r="C31" s="1"/>
      <c r="D31" s="1"/>
      <c r="E31" s="1"/>
      <c r="F31" s="1"/>
      <c r="G31" s="1"/>
      <c r="H31" s="1"/>
    </row>
    <row r="32" spans="1:8" ht="24" customHeight="1">
      <c r="A32" s="1"/>
      <c r="B32" s="1"/>
      <c r="C32" s="1"/>
      <c r="D32" s="1"/>
      <c r="E32" s="1"/>
      <c r="F32" s="1"/>
      <c r="G32" s="1"/>
      <c r="H32" s="1"/>
    </row>
    <row r="33" spans="1:8" ht="24" customHeight="1">
      <c r="A33" s="1"/>
      <c r="B33" s="1"/>
      <c r="C33" s="1"/>
      <c r="D33" s="1"/>
      <c r="E33" s="1"/>
      <c r="F33" s="1"/>
      <c r="G33" s="1"/>
      <c r="H33" s="1"/>
    </row>
    <row r="34" spans="1:8" ht="24" customHeight="1">
      <c r="A34" s="1"/>
      <c r="B34" s="1"/>
      <c r="C34" s="1"/>
      <c r="D34" s="1"/>
      <c r="E34" s="1"/>
      <c r="F34" s="1"/>
      <c r="G34" s="1"/>
      <c r="H34" s="1"/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  <row r="37" spans="1:8" ht="24" customHeight="1">
      <c r="A37" s="1"/>
      <c r="B37" s="1"/>
      <c r="C37" s="1"/>
      <c r="D37" s="1"/>
      <c r="E37" s="1"/>
      <c r="F37" s="1"/>
      <c r="G37" s="1"/>
      <c r="H37" s="1"/>
    </row>
    <row r="38" spans="1:8" ht="24" customHeight="1">
      <c r="A38" s="1"/>
      <c r="B38" s="1"/>
      <c r="C38" s="1"/>
      <c r="D38" s="1"/>
      <c r="E38" s="1"/>
      <c r="F38" s="1"/>
      <c r="G38" s="1"/>
      <c r="H38" s="1"/>
    </row>
    <row r="39" spans="1:8" ht="24" customHeight="1">
      <c r="A39" s="1"/>
      <c r="B39" s="1"/>
      <c r="C39" s="1"/>
      <c r="D39" s="1"/>
      <c r="E39" s="1"/>
      <c r="F39" s="1"/>
      <c r="G39" s="1"/>
      <c r="H39" s="1"/>
    </row>
    <row r="40" spans="1:8" ht="24" customHeight="1">
      <c r="A40" s="1"/>
      <c r="B40" s="1"/>
      <c r="C40" s="1"/>
      <c r="D40" s="1"/>
      <c r="E40" s="1"/>
      <c r="F40" s="1"/>
      <c r="G40" s="1"/>
      <c r="H40" s="1"/>
    </row>
    <row r="41" spans="1:8" ht="24" customHeight="1">
      <c r="A41" s="1"/>
      <c r="B41" s="1"/>
      <c r="C41" s="1"/>
      <c r="D41" s="1"/>
      <c r="E41" s="1"/>
      <c r="F41" s="1"/>
      <c r="G41" s="1"/>
      <c r="H41" s="1"/>
    </row>
    <row r="42" spans="1:8" ht="24" customHeight="1">
      <c r="A42" s="1"/>
      <c r="B42" s="1"/>
      <c r="C42" s="1"/>
      <c r="D42" s="1"/>
      <c r="E42" s="1"/>
      <c r="F42" s="1"/>
      <c r="G42" s="1"/>
      <c r="H42" s="1"/>
    </row>
    <row r="43" spans="1:8" ht="24" customHeight="1">
      <c r="A43" s="1"/>
      <c r="B43" s="1"/>
      <c r="C43" s="1"/>
      <c r="D43" s="1"/>
      <c r="E43" s="1"/>
      <c r="F43" s="1"/>
      <c r="G43" s="1"/>
      <c r="H43" s="1"/>
    </row>
    <row r="44" spans="1:8" ht="24" customHeight="1">
      <c r="A44" s="1"/>
      <c r="B44" s="1"/>
      <c r="C44" s="1"/>
      <c r="D44" s="1"/>
      <c r="E44" s="1"/>
      <c r="F44" s="1"/>
      <c r="G44" s="1"/>
      <c r="H44" s="1"/>
    </row>
    <row r="45" spans="1:8" ht="24" customHeight="1">
      <c r="A45" s="1"/>
      <c r="B45" s="1"/>
      <c r="C45" s="1"/>
      <c r="D45" s="1"/>
      <c r="E45" s="1"/>
      <c r="F45" s="1"/>
      <c r="G45" s="1"/>
      <c r="H45" s="1"/>
    </row>
    <row r="46" spans="1:8" ht="24" customHeight="1">
      <c r="A46" s="1"/>
      <c r="B46" s="1"/>
      <c r="C46" s="1"/>
      <c r="D46" s="1"/>
      <c r="E46" s="1"/>
      <c r="F46" s="1"/>
      <c r="G46" s="1"/>
      <c r="H46" s="1"/>
    </row>
    <row r="47" spans="1:8" ht="24" customHeight="1">
      <c r="A47" s="1"/>
      <c r="B47" s="1"/>
      <c r="C47" s="1"/>
      <c r="D47" s="1"/>
      <c r="E47" s="1"/>
      <c r="F47" s="1"/>
      <c r="G47" s="1"/>
      <c r="H47" s="1"/>
    </row>
    <row r="48" spans="1:8" ht="24" customHeight="1">
      <c r="A48" s="1"/>
      <c r="B48" s="1"/>
      <c r="C48" s="1"/>
      <c r="D48" s="1"/>
      <c r="E48" s="1"/>
      <c r="F48" s="1"/>
      <c r="G48" s="1"/>
      <c r="H48" s="1"/>
    </row>
    <row r="49" spans="1:8" ht="24" customHeight="1">
      <c r="A49" s="1"/>
      <c r="B49" s="1"/>
      <c r="C49" s="1"/>
      <c r="D49" s="1"/>
      <c r="E49" s="1"/>
      <c r="F49" s="1"/>
      <c r="G49" s="1"/>
      <c r="H49" s="1"/>
    </row>
    <row r="50" spans="1:8" ht="24" customHeight="1">
      <c r="A50" s="1"/>
      <c r="B50" s="1"/>
      <c r="C50" s="1"/>
      <c r="D50" s="1"/>
      <c r="E50" s="1"/>
      <c r="F50" s="1"/>
      <c r="G50" s="1"/>
      <c r="H50" s="1"/>
    </row>
  </sheetData>
  <mergeCells count="3">
    <mergeCell ref="A1:D1"/>
    <mergeCell ref="B22:D22"/>
    <mergeCell ref="A25:D25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showGridLines="0" workbookViewId="0">
      <pane ySplit="3" topLeftCell="A4" activePane="bottomLeft" state="frozen"/>
      <selection pane="bottomLeft"/>
    </sheetView>
  </sheetViews>
  <sheetFormatPr defaultRowHeight="14"/>
  <cols>
    <col min="1" max="1" width="44" customWidth="1"/>
    <col min="2" max="2" width="24" customWidth="1"/>
    <col min="3" max="3" width="18" customWidth="1"/>
    <col min="4" max="4" width="40" customWidth="1"/>
    <col min="5" max="8" width="22" customWidth="1"/>
  </cols>
  <sheetData>
    <row r="1" spans="1:8" ht="42" customHeight="1">
      <c r="A1" s="10" t="s">
        <v>45</v>
      </c>
      <c r="B1" s="10"/>
      <c r="C1" s="10"/>
      <c r="D1" s="10"/>
      <c r="E1" s="3"/>
      <c r="F1" s="3"/>
      <c r="G1" s="3"/>
      <c r="H1" s="3"/>
    </row>
    <row r="2" spans="1:8" ht="24" customHeight="1">
      <c r="A2" s="1"/>
      <c r="B2" s="1"/>
      <c r="C2" s="1"/>
      <c r="D2" s="1"/>
      <c r="E2" s="1"/>
      <c r="F2" s="1"/>
      <c r="G2" s="1"/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48" customHeight="1">
      <c r="A4" s="13" t="s">
        <v>46</v>
      </c>
      <c r="B4" s="15"/>
      <c r="C4" s="13"/>
      <c r="D4" s="13"/>
      <c r="E4" s="1"/>
      <c r="F4" s="1"/>
      <c r="G4" s="1"/>
      <c r="H4" s="1"/>
    </row>
    <row r="5" spans="1:8" ht="24" customHeight="1">
      <c r="A5" s="1"/>
      <c r="B5" s="7"/>
      <c r="C5" s="1"/>
      <c r="D5" s="1"/>
      <c r="E5" s="1"/>
      <c r="F5" s="1"/>
      <c r="G5" s="1"/>
      <c r="H5" s="1"/>
    </row>
    <row r="6" spans="1:8" ht="48" customHeight="1">
      <c r="A6" s="13" t="s">
        <v>47</v>
      </c>
      <c r="B6" s="15"/>
      <c r="C6" s="13"/>
      <c r="D6" s="13"/>
      <c r="E6" s="1"/>
      <c r="F6" s="1"/>
      <c r="G6" s="1"/>
      <c r="H6" s="1"/>
    </row>
    <row r="7" spans="1:8" ht="24" customHeight="1">
      <c r="A7" s="1"/>
      <c r="B7" s="7"/>
      <c r="C7" s="1"/>
      <c r="D7" s="1"/>
      <c r="E7" s="1"/>
      <c r="F7" s="1"/>
      <c r="G7" s="1"/>
      <c r="H7" s="1"/>
    </row>
    <row r="8" spans="1:8" ht="48" customHeight="1">
      <c r="A8" s="13" t="s">
        <v>48</v>
      </c>
      <c r="B8" s="15"/>
      <c r="C8" s="13"/>
      <c r="D8" s="13"/>
      <c r="E8" s="1"/>
      <c r="F8" s="1"/>
      <c r="G8" s="1"/>
      <c r="H8" s="1"/>
    </row>
    <row r="9" spans="1:8" ht="24" customHeight="1">
      <c r="A9" s="1"/>
      <c r="B9" s="7"/>
      <c r="C9" s="1"/>
      <c r="D9" s="1"/>
      <c r="E9" s="1"/>
      <c r="F9" s="1"/>
      <c r="G9" s="1"/>
      <c r="H9" s="1"/>
    </row>
    <row r="10" spans="1:8" ht="48" customHeight="1">
      <c r="A10" s="13" t="s">
        <v>49</v>
      </c>
      <c r="B10" s="15"/>
      <c r="C10" s="13"/>
      <c r="D10" s="13"/>
      <c r="E10" s="1"/>
      <c r="F10" s="1"/>
      <c r="G10" s="1"/>
      <c r="H10" s="1"/>
    </row>
    <row r="11" spans="1:8" ht="24" customHeight="1">
      <c r="A11" s="1"/>
      <c r="B11" s="7"/>
      <c r="C11" s="1"/>
      <c r="D11" s="1"/>
      <c r="E11" s="1"/>
      <c r="F11" s="1"/>
      <c r="G11" s="1"/>
      <c r="H11" s="1"/>
    </row>
    <row r="12" spans="1:8" ht="48" customHeight="1">
      <c r="A12" s="13" t="s">
        <v>50</v>
      </c>
      <c r="B12" s="15"/>
      <c r="C12" s="13"/>
      <c r="D12" s="13"/>
      <c r="E12" s="1"/>
      <c r="F12" s="1"/>
      <c r="G12" s="1"/>
      <c r="H12" s="1"/>
    </row>
    <row r="13" spans="1:8" ht="24" customHeight="1">
      <c r="A13" s="1"/>
      <c r="B13" s="7"/>
      <c r="C13" s="1"/>
      <c r="D13" s="1"/>
      <c r="E13" s="1"/>
      <c r="F13" s="1"/>
      <c r="G13" s="1"/>
      <c r="H13" s="1"/>
    </row>
    <row r="14" spans="1:8" ht="48" customHeight="1">
      <c r="A14" s="13" t="s">
        <v>51</v>
      </c>
      <c r="B14" s="15"/>
      <c r="C14" s="13"/>
      <c r="D14" s="13"/>
      <c r="E14" s="1"/>
      <c r="F14" s="1"/>
      <c r="G14" s="1"/>
      <c r="H14" s="1"/>
    </row>
    <row r="15" spans="1:8" ht="24" customHeight="1">
      <c r="A15" s="1"/>
      <c r="B15" s="7"/>
      <c r="C15" s="1"/>
      <c r="D15" s="1"/>
      <c r="E15" s="1"/>
      <c r="F15" s="1"/>
      <c r="G15" s="1"/>
      <c r="H15" s="1"/>
    </row>
    <row r="16" spans="1:8" ht="48" customHeight="1">
      <c r="A16" s="13" t="s">
        <v>52</v>
      </c>
      <c r="B16" s="15"/>
      <c r="C16" s="13"/>
      <c r="D16" s="13"/>
      <c r="E16" s="1"/>
      <c r="F16" s="1"/>
      <c r="G16" s="1"/>
      <c r="H16" s="1"/>
    </row>
    <row r="17" spans="1:8" ht="24" customHeight="1">
      <c r="A17" s="1"/>
      <c r="B17" s="7"/>
      <c r="C17" s="1"/>
      <c r="D17" s="1"/>
      <c r="E17" s="1"/>
      <c r="F17" s="1"/>
      <c r="G17" s="1"/>
      <c r="H17" s="1"/>
    </row>
    <row r="18" spans="1:8" ht="48" customHeight="1">
      <c r="A18" s="13" t="s">
        <v>53</v>
      </c>
      <c r="B18" s="15"/>
      <c r="C18" s="13"/>
      <c r="D18" s="13"/>
      <c r="E18" s="1"/>
      <c r="F18" s="1"/>
      <c r="G18" s="1"/>
      <c r="H18" s="1"/>
    </row>
    <row r="19" spans="1:8" ht="24" customHeight="1">
      <c r="A19" s="1"/>
      <c r="B19" s="7"/>
      <c r="C19" s="1"/>
      <c r="D19" s="1"/>
      <c r="E19" s="1"/>
      <c r="F19" s="1"/>
      <c r="G19" s="1"/>
      <c r="H19" s="1"/>
    </row>
    <row r="20" spans="1:8" ht="24" customHeight="1">
      <c r="A20" s="1"/>
      <c r="B20" s="7"/>
      <c r="C20" s="1"/>
      <c r="D20" s="1"/>
      <c r="E20" s="1"/>
      <c r="F20" s="1"/>
      <c r="G20" s="1"/>
      <c r="H20" s="1"/>
    </row>
    <row r="21" spans="1:8" ht="24" customHeight="1">
      <c r="A21" s="1"/>
      <c r="B21" s="7"/>
      <c r="C21" s="1"/>
      <c r="D21" s="1"/>
      <c r="E21" s="1"/>
      <c r="F21" s="1"/>
      <c r="G21" s="1"/>
      <c r="H21" s="1"/>
    </row>
    <row r="22" spans="1:8" ht="24" customHeight="1">
      <c r="A22" s="1"/>
      <c r="B22" s="7"/>
      <c r="C22" s="1"/>
      <c r="D22" s="1"/>
      <c r="E22" s="1"/>
      <c r="F22" s="1"/>
      <c r="G22" s="1"/>
      <c r="H22" s="1"/>
    </row>
    <row r="23" spans="1:8" ht="24" customHeight="1">
      <c r="A23" s="1"/>
      <c r="B23" s="7"/>
      <c r="C23" s="1"/>
      <c r="D23" s="1"/>
      <c r="E23" s="1"/>
      <c r="F23" s="1"/>
      <c r="G23" s="1"/>
      <c r="H23" s="1"/>
    </row>
    <row r="24" spans="1:8" ht="24" customHeight="1">
      <c r="A24" s="1"/>
      <c r="B24" s="7"/>
      <c r="C24" s="1"/>
      <c r="D24" s="1"/>
      <c r="E24" s="1"/>
      <c r="F24" s="1"/>
      <c r="G24" s="1"/>
      <c r="H24" s="1"/>
    </row>
    <row r="25" spans="1:8" ht="24" customHeight="1">
      <c r="A25" s="1"/>
      <c r="B25" s="7"/>
      <c r="C25" s="1"/>
      <c r="D25" s="1"/>
      <c r="E25" s="1"/>
      <c r="F25" s="1"/>
      <c r="G25" s="1"/>
      <c r="H25" s="1"/>
    </row>
    <row r="26" spans="1:8" ht="24" customHeight="1">
      <c r="A26" s="1"/>
      <c r="B26" s="1"/>
      <c r="C26" s="1"/>
      <c r="D26" s="1"/>
      <c r="E26" s="1"/>
      <c r="F26" s="1"/>
      <c r="G26" s="1"/>
      <c r="H26" s="1"/>
    </row>
    <row r="27" spans="1:8" ht="24" customHeight="1">
      <c r="A27" s="1"/>
      <c r="B27" s="1"/>
      <c r="C27" s="1"/>
      <c r="D27" s="1"/>
      <c r="E27" s="1"/>
      <c r="F27" s="1"/>
      <c r="G27" s="1"/>
      <c r="H27" s="1"/>
    </row>
    <row r="28" spans="1:8" ht="24" customHeight="1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"/>
      <c r="B29" s="1"/>
      <c r="C29" s="1"/>
      <c r="D29" s="1"/>
      <c r="E29" s="1"/>
      <c r="F29" s="1"/>
      <c r="G29" s="1"/>
      <c r="H29" s="1"/>
    </row>
    <row r="30" spans="1:8" ht="24" customHeight="1">
      <c r="A30" s="1"/>
      <c r="B30" s="1"/>
      <c r="C30" s="1"/>
      <c r="D30" s="1"/>
      <c r="E30" s="1"/>
      <c r="F30" s="1"/>
      <c r="G30" s="1"/>
      <c r="H30" s="1"/>
    </row>
    <row r="31" spans="1:8" ht="24" customHeight="1">
      <c r="A31" s="1"/>
      <c r="B31" s="1"/>
      <c r="C31" s="1"/>
      <c r="D31" s="1"/>
      <c r="E31" s="1"/>
      <c r="F31" s="1"/>
      <c r="G31" s="1"/>
      <c r="H31" s="1"/>
    </row>
    <row r="32" spans="1:8" ht="24" customHeight="1">
      <c r="A32" s="1"/>
      <c r="B32" s="1"/>
      <c r="C32" s="1"/>
      <c r="D32" s="1"/>
      <c r="E32" s="1"/>
      <c r="F32" s="1"/>
      <c r="G32" s="1"/>
      <c r="H32" s="1"/>
    </row>
    <row r="33" spans="1:8" ht="24" customHeight="1">
      <c r="A33" s="1"/>
      <c r="B33" s="1"/>
      <c r="C33" s="1"/>
      <c r="D33" s="1"/>
      <c r="E33" s="1"/>
      <c r="F33" s="1"/>
      <c r="G33" s="1"/>
      <c r="H33" s="1"/>
    </row>
    <row r="34" spans="1:8" ht="24" customHeight="1">
      <c r="A34" s="1"/>
      <c r="B34" s="1"/>
      <c r="C34" s="1"/>
      <c r="D34" s="1"/>
      <c r="E34" s="1"/>
      <c r="F34" s="1"/>
      <c r="G34" s="1"/>
      <c r="H34" s="1"/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  <row r="37" spans="1:8" ht="24" customHeight="1">
      <c r="A37" s="1"/>
      <c r="B37" s="1"/>
      <c r="C37" s="1"/>
      <c r="D37" s="1"/>
      <c r="E37" s="1"/>
      <c r="F37" s="1"/>
      <c r="G37" s="1"/>
      <c r="H37" s="1"/>
    </row>
    <row r="38" spans="1:8" ht="24" customHeight="1">
      <c r="A38" s="1"/>
      <c r="B38" s="1"/>
      <c r="C38" s="1"/>
      <c r="D38" s="1"/>
      <c r="E38" s="1"/>
      <c r="F38" s="1"/>
      <c r="G38" s="1"/>
      <c r="H38" s="1"/>
    </row>
    <row r="39" spans="1:8" ht="24" customHeight="1">
      <c r="A39" s="1"/>
      <c r="B39" s="1"/>
      <c r="C39" s="1"/>
      <c r="D39" s="1"/>
      <c r="E39" s="1"/>
      <c r="F39" s="1"/>
      <c r="G39" s="1"/>
      <c r="H39" s="1"/>
    </row>
    <row r="40" spans="1:8" ht="24" customHeight="1">
      <c r="A40" s="1"/>
      <c r="B40" s="1"/>
      <c r="C40" s="1"/>
      <c r="D40" s="1"/>
      <c r="E40" s="1"/>
      <c r="F40" s="1"/>
      <c r="G40" s="1"/>
      <c r="H40" s="1"/>
    </row>
    <row r="41" spans="1:8" ht="24" customHeight="1">
      <c r="A41" s="1"/>
      <c r="B41" s="1"/>
      <c r="C41" s="1"/>
      <c r="D41" s="1"/>
      <c r="E41" s="1"/>
      <c r="F41" s="1"/>
      <c r="G41" s="1"/>
      <c r="H41" s="1"/>
    </row>
    <row r="42" spans="1:8" ht="24" customHeight="1">
      <c r="A42" s="1"/>
      <c r="B42" s="1"/>
      <c r="C42" s="1"/>
      <c r="D42" s="1"/>
      <c r="E42" s="1"/>
      <c r="F42" s="1"/>
      <c r="G42" s="1"/>
      <c r="H42" s="1"/>
    </row>
    <row r="43" spans="1:8" ht="24" customHeight="1">
      <c r="A43" s="1"/>
      <c r="B43" s="1"/>
      <c r="C43" s="1"/>
      <c r="D43" s="1"/>
      <c r="E43" s="1"/>
      <c r="F43" s="1"/>
      <c r="G43" s="1"/>
      <c r="H43" s="1"/>
    </row>
    <row r="44" spans="1:8" ht="24" customHeight="1">
      <c r="A44" s="1"/>
      <c r="B44" s="1"/>
      <c r="C44" s="1"/>
      <c r="D44" s="1"/>
      <c r="E44" s="1"/>
      <c r="F44" s="1"/>
      <c r="G44" s="1"/>
      <c r="H44" s="1"/>
    </row>
    <row r="45" spans="1:8" ht="24" customHeight="1">
      <c r="A45" s="1"/>
      <c r="B45" s="1"/>
      <c r="C45" s="1"/>
      <c r="D45" s="1"/>
      <c r="E45" s="1"/>
      <c r="F45" s="1"/>
      <c r="G45" s="1"/>
      <c r="H45" s="1"/>
    </row>
    <row r="46" spans="1:8" ht="24" customHeight="1">
      <c r="A46" s="1"/>
      <c r="B46" s="1"/>
      <c r="C46" s="1"/>
      <c r="D46" s="1"/>
      <c r="E46" s="1"/>
      <c r="F46" s="1"/>
      <c r="G46" s="1"/>
      <c r="H46" s="1"/>
    </row>
    <row r="47" spans="1:8" ht="24" customHeight="1">
      <c r="A47" s="1"/>
      <c r="B47" s="1"/>
      <c r="C47" s="1"/>
      <c r="D47" s="1"/>
      <c r="E47" s="1"/>
      <c r="F47" s="1"/>
      <c r="G47" s="1"/>
      <c r="H47" s="1"/>
    </row>
    <row r="48" spans="1:8" ht="24" customHeight="1">
      <c r="A48" s="1"/>
      <c r="B48" s="1"/>
      <c r="C48" s="1"/>
      <c r="D48" s="1"/>
      <c r="E48" s="1"/>
      <c r="F48" s="1"/>
      <c r="G48" s="1"/>
      <c r="H48" s="1"/>
    </row>
    <row r="49" spans="1:8" ht="24" customHeight="1">
      <c r="A49" s="1"/>
      <c r="B49" s="1"/>
      <c r="C49" s="1"/>
      <c r="D49" s="1"/>
      <c r="E49" s="1"/>
      <c r="F49" s="1"/>
      <c r="G49" s="1"/>
      <c r="H49" s="1"/>
    </row>
    <row r="50" spans="1:8" ht="24" customHeight="1">
      <c r="A50" s="1"/>
      <c r="B50" s="1"/>
      <c r="C50" s="1"/>
      <c r="D50" s="1"/>
      <c r="E50" s="1"/>
      <c r="F50" s="1"/>
      <c r="G50" s="1"/>
      <c r="H50" s="1"/>
    </row>
  </sheetData>
  <mergeCells count="9">
    <mergeCell ref="A12:D12"/>
    <mergeCell ref="A14:D14"/>
    <mergeCell ref="A16:D16"/>
    <mergeCell ref="A18:D18"/>
    <mergeCell ref="A1:D1"/>
    <mergeCell ref="A4:D4"/>
    <mergeCell ref="A6:D6"/>
    <mergeCell ref="A8:D8"/>
    <mergeCell ref="A10:D10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Process Calculation</vt:lpstr>
      <vt:lpstr>Results Summary</vt:lpstr>
      <vt:lpstr>Results Output</vt:lpstr>
      <vt:lpstr>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</cp:lastModifiedBy>
  <dcterms:modified xsi:type="dcterms:W3CDTF">2026-10-16T16:31:49Z</dcterms:modified>
</cp:coreProperties>
</file>