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ANSI Pumps Pro\work\com-downloads-repair-20261016\workbooks\"/>
    </mc:Choice>
  </mc:AlternateContent>
  <xr:revisionPtr revIDLastSave="0" documentId="13_ncr:1_{86E81338-B042-4372-A9F8-308E0898F220}" xr6:coauthVersionLast="47" xr6:coauthVersionMax="47" xr10:uidLastSave="{00000000-0000-0000-0000-000000000000}"/>
  <bookViews>
    <workbookView xWindow="2180" yWindow="2580" windowWidth="31640" windowHeight="18300" xr2:uid="{00000000-000D-0000-FFFF-FFFF00000000}"/>
  </bookViews>
  <sheets>
    <sheet name="Main Calculator" sheetId="1" r:id="rId1"/>
    <sheet name="Pipe Roughness Ref" sheetId="2" r:id="rId2"/>
    <sheet name="Local Resistance Re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2" i="3" l="1"/>
  <c r="D16" i="1"/>
  <c r="H8" i="1" s="1"/>
  <c r="M5" i="1" l="1"/>
  <c r="M6" i="1" s="1"/>
  <c r="M7" i="1" s="1"/>
  <c r="M8" i="1" s="1"/>
  <c r="M9" i="1" s="1"/>
  <c r="M10" i="1" s="1"/>
  <c r="M11" i="1" s="1"/>
  <c r="M12" i="1" s="1"/>
  <c r="M13" i="1" s="1"/>
  <c r="M14" i="1" s="1"/>
  <c r="M16" i="1" s="1"/>
  <c r="H9" i="1" s="1"/>
  <c r="I18" i="1" s="1"/>
</calcChain>
</file>

<file path=xl/sharedStrings.xml><?xml version="1.0" encoding="utf-8"?>
<sst xmlns="http://schemas.openxmlformats.org/spreadsheetml/2006/main" count="143" uniqueCount="119">
  <si>
    <t>AutomaticPump Head Calculator</t>
  </si>
  <si>
    <t>BasicParameters:</t>
  </si>
  <si>
    <t>Colebrook solver</t>
  </si>
  <si>
    <t>Pump Flow Rate:</t>
  </si>
  <si>
    <t>m³/s</t>
  </si>
  <si>
    <t>Pump Medium / Fluid:</t>
  </si>
  <si>
    <t>Fluid Density ρ,</t>
  </si>
  <si>
    <t>,kg/m³</t>
  </si>
  <si>
    <t>Fluid Viscosity μ,</t>
  </si>
  <si>
    <t>Pa·s</t>
  </si>
  <si>
    <t>Discharge Height, Hd</t>
  </si>
  <si>
    <t>(Unit: m)</t>
  </si>
  <si>
    <t>Suction Height, Hs</t>
  </si>
  <si>
    <t>Reynolds Number, Re =</t>
  </si>
  <si>
    <t>Pump Discharge Pressure Pd</t>
  </si>
  <si>
    <t>Unit: MPa</t>
  </si>
  <si>
    <t>Pipe Resistance</t>
  </si>
  <si>
    <t>Pump Suction Pressure Ps</t>
  </si>
  <si>
    <t>Pipe Inner Diameter d</t>
  </si>
  <si>
    <t>Straight Pipe Length l</t>
  </si>
  <si>
    <t>Pipe Roughnessε</t>
  </si>
  <si>
    <t>(Unit: m</t>
  </si>
  <si>
    <t>Local Resistance Coeff., ζ</t>
  </si>
  <si>
    <t>Flow Velocityv</t>
  </si>
  <si>
    <t>Unit: m/s)</t>
  </si>
  <si>
    <t>Darcy factor</t>
  </si>
  <si>
    <t>Additional end-loss K</t>
  </si>
  <si>
    <t>Calculation Result</t>
  </si>
  <si>
    <t>Unit: m</t>
  </si>
  <si>
    <t>Tip:</t>
  </si>
  <si>
    <t>Hd and Hs are signed vessel liquid levels relative to pump center: positive above. Static elevation difference = Hd − Hs.</t>
  </si>
  <si>
    <t>Pd and Ps are vessel gauge pressures in MPa. Density kg/m³; viscosity Pa·s; diameter and roughness m.</t>
  </si>
  <si>
    <t>Colebrook–White for Re ≥ 4000; 64/Re for Re &lt; 2300. Transition results require review. The separate end-loss K=1.5 is an editable example assumption, not a hidden addition.</t>
  </si>
  <si>
    <t>Pipe Roughness</t>
  </si>
  <si>
    <t>Pipe Category</t>
  </si>
  <si>
    <t>Absolute Roughness ε/mm</t>
  </si>
  <si>
    <t>Seamless brass/steel/lead pipe</t>
  </si>
  <si>
    <t>0.01–0.05</t>
  </si>
  <si>
    <t>Clean glass tube</t>
  </si>
  <si>
    <t>0.0015–0.01</t>
  </si>
  <si>
    <t>New seamless steel, galvanized iron pipe</t>
  </si>
  <si>
    <t>0.1–0.2</t>
  </si>
  <si>
    <t>Non-</t>
  </si>
  <si>
    <t>Rubber hose</t>
  </si>
  <si>
    <t>0.01–0.03</t>
  </si>
  <si>
    <t>Metal</t>
  </si>
  <si>
    <t>New cast iron pipe</t>
  </si>
  <si>
    <t>Wood stave pipe</t>
  </si>
  <si>
    <t>0.25–1.25</t>
  </si>
  <si>
    <t/>
  </si>
  <si>
    <t>Slightly corroded seamless steel pipe</t>
  </si>
  <si>
    <t>0.2–0.3</t>
  </si>
  <si>
    <t>Vitrified clay drainage pipe</t>
  </si>
  <si>
    <t>0.45–6.0</t>
  </si>
  <si>
    <t>Pipe</t>
  </si>
  <si>
    <t>Significantly corroded seamless steel pipe</t>
  </si>
  <si>
    <t>≥ 0.5</t>
  </si>
  <si>
    <t>Smooth-Finished Cement Pipe</t>
  </si>
  <si>
    <t>Old cast iron pipe</t>
  </si>
  <si>
    <t>≥ 0.85</t>
  </si>
  <si>
    <t>Asbestos cement pipe</t>
  </si>
  <si>
    <t>0.03–0.8</t>
  </si>
  <si>
    <t>Ranges restored as reference intervals; confirm actual pipe condition. Values here are in mm; divide by 1000 for the main calculator roughness input.</t>
  </si>
  <si>
    <t>Local Resistance Coefficient ζ Values for Common Fittings &amp; Valves</t>
  </si>
  <si>
    <t>Fitting / Valve Name</t>
  </si>
  <si>
    <t>ζ Value</t>
  </si>
  <si>
    <t>Standard Elbow</t>
  </si>
  <si>
    <t>45°ζ0.35</t>
  </si>
  <si>
    <t>90°ζ0.75</t>
  </si>
  <si>
    <t>90° Square Elbow</t>
  </si>
  <si>
    <t>180° Return Bend</t>
  </si>
  <si>
    <t>Union</t>
  </si>
  <si>
    <t>Bend</t>
  </si>
  <si>
    <t>φ</t>
  </si>
  <si>
    <t>30°</t>
  </si>
  <si>
    <t>45°</t>
  </si>
  <si>
    <t>60°</t>
  </si>
  <si>
    <t>75°</t>
  </si>
  <si>
    <t>90°</t>
  </si>
  <si>
    <t>105°</t>
  </si>
  <si>
    <t>120°</t>
  </si>
  <si>
    <t>R/d</t>
  </si>
  <si>
    <t>Sudden Expansion</t>
  </si>
  <si>
    <t>A 1/A 2</t>
  </si>
  <si>
    <t>ζ</t>
  </si>
  <si>
    <t>Sudden Contraction</t>
  </si>
  <si>
    <t>Standard Tee Pipe</t>
  </si>
  <si>
    <t>ζ=0.4</t>
  </si>
  <si>
    <t>ζ=1.5</t>
  </si>
  <si>
    <t>ζ=1.3</t>
  </si>
  <si>
    <t>ζ=1</t>
  </si>
  <si>
    <t>Gate Valve</t>
  </si>
  <si>
    <t>Full Open</t>
  </si>
  <si>
    <t>3/4 Open</t>
  </si>
  <si>
    <t>1/2 Open</t>
  </si>
  <si>
    <t>1/4 Open</t>
  </si>
  <si>
    <t>Globe Valve</t>
  </si>
  <si>
    <t>Full Openζ=6.4</t>
  </si>
  <si>
    <t>1/2 Openζ=9.5</t>
  </si>
  <si>
    <t>(Globe Valve)</t>
  </si>
  <si>
    <t>Butterfly Valve</t>
  </si>
  <si>
    <t>a</t>
  </si>
  <si>
    <t>5°</t>
  </si>
  <si>
    <t>10°</t>
  </si>
  <si>
    <t>20°</t>
  </si>
  <si>
    <t>40°</t>
  </si>
  <si>
    <t>50°</t>
  </si>
  <si>
    <t>70°</t>
  </si>
  <si>
    <t>Plug Cock</t>
  </si>
  <si>
    <t>θ</t>
  </si>
  <si>
    <t>Check Valve</t>
  </si>
  <si>
    <t>Swing Check ζ = 2</t>
  </si>
  <si>
    <t>Ball Check ζ = 70</t>
  </si>
  <si>
    <t>Angle Valve (90°)</t>
  </si>
  <si>
    <t>Foot Valve</t>
  </si>
  <si>
    <t>Strainer</t>
  </si>
  <si>
    <t>(or Strainer)</t>
  </si>
  <si>
    <t>Water Meter (disc type)</t>
  </si>
  <si>
    <t>Pipe Valve Spec Typevaries widely Water machining precisionis large Therefore Coefficientζ's variation rangeis large Value Value For Other Pipe Valveζ Value Referencerelevant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</si>
</sst>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0" x14ac:knownFonts="1">
    <font>
      <sz val="11"/>
      <color theme="1"/>
      <name val="宋体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2"/>
      <color indexed="62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56"/>
      <name val="宋体"/>
      <family val="3"/>
      <charset val="134"/>
    </font>
    <font>
      <sz val="12"/>
      <color indexed="50"/>
      <name val="宋体"/>
      <family val="3"/>
      <charset val="134"/>
    </font>
    <font>
      <sz val="12"/>
      <color indexed="62"/>
      <name val="宋体"/>
      <family val="3"/>
      <charset val="134"/>
    </font>
    <font>
      <sz val="11"/>
      <color rgb="FF0000FF"/>
      <name val="宋体"/>
      <family val="3"/>
      <charset val="134"/>
    </font>
    <font>
      <sz val="11"/>
      <color rgb="FF80008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8"/>
      <color theme="3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theme="3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FA7D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theme="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41596E"/>
      <name val="宋体"/>
      <family val="3"/>
      <charset val="134"/>
    </font>
    <font>
      <sz val="12"/>
      <color rgb="FF135AA1"/>
      <name val="宋体"/>
      <family val="3"/>
      <charset val="134"/>
    </font>
    <font>
      <sz val="12"/>
      <color rgb="FF174B52"/>
      <name val="宋体"/>
      <family val="3"/>
      <charset val="134"/>
    </font>
    <font>
      <b/>
      <sz val="12"/>
      <color rgb="FF174B52"/>
      <name val="宋体"/>
      <family val="3"/>
      <charset val="134"/>
    </font>
    <font>
      <sz val="9"/>
      <color rgb="FF174B52"/>
      <name val="Times New Roman"/>
      <family val="1"/>
    </font>
    <font>
      <sz val="11"/>
      <color theme="1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 diagonalDown="1">
      <left/>
      <right style="medium">
        <color auto="1"/>
      </right>
      <top/>
      <bottom/>
      <diagonal style="thin">
        <color auto="1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 diagonalDown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43" fontId="39" fillId="0" borderId="0">
      <alignment vertical="center"/>
    </xf>
    <xf numFmtId="44" fontId="39" fillId="0" borderId="0">
      <alignment vertical="center"/>
    </xf>
    <xf numFmtId="9" fontId="39" fillId="0" borderId="0">
      <alignment vertical="center"/>
    </xf>
    <xf numFmtId="41" fontId="39" fillId="0" borderId="0">
      <alignment vertical="center"/>
    </xf>
    <xf numFmtId="42" fontId="39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39" fillId="3" borderId="21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22">
      <alignment vertical="center"/>
    </xf>
    <xf numFmtId="0" fontId="21" fillId="0" borderId="22">
      <alignment vertical="center"/>
    </xf>
    <xf numFmtId="0" fontId="22" fillId="0" borderId="23">
      <alignment vertical="center"/>
    </xf>
    <xf numFmtId="0" fontId="22" fillId="0" borderId="0">
      <alignment vertical="center"/>
    </xf>
    <xf numFmtId="0" fontId="23" fillId="4" borderId="24">
      <alignment vertical="center"/>
    </xf>
    <xf numFmtId="0" fontId="24" fillId="5" borderId="25">
      <alignment vertical="center"/>
    </xf>
    <xf numFmtId="0" fontId="25" fillId="5" borderId="24">
      <alignment vertical="center"/>
    </xf>
    <xf numFmtId="0" fontId="26" fillId="6" borderId="26">
      <alignment vertical="center"/>
    </xf>
    <xf numFmtId="0" fontId="27" fillId="0" borderId="27">
      <alignment vertical="center"/>
    </xf>
    <xf numFmtId="0" fontId="28" fillId="0" borderId="28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78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justify" vertical="top" wrapText="1"/>
    </xf>
    <xf numFmtId="0" fontId="3" fillId="2" borderId="1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8" fillId="2" borderId="0" xfId="0" applyFont="1" applyFill="1" applyAlignment="1"/>
    <xf numFmtId="0" fontId="6" fillId="2" borderId="0" xfId="0" applyFont="1" applyFill="1" applyAlignment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19" xfId="0" applyFont="1" applyFill="1" applyBorder="1" applyAlignment="1">
      <alignment horizontal="center"/>
    </xf>
    <xf numFmtId="0" fontId="6" fillId="0" borderId="0" xfId="0" applyFont="1" applyAlignment="1"/>
    <xf numFmtId="0" fontId="9" fillId="0" borderId="0" xfId="0" applyFont="1" applyAlignment="1"/>
    <xf numFmtId="0" fontId="9" fillId="2" borderId="0" xfId="0" applyFont="1" applyFill="1" applyAlignment="1"/>
    <xf numFmtId="0" fontId="6" fillId="2" borderId="0" xfId="0" applyFont="1" applyFill="1" applyAlignment="1">
      <alignment horizontal="center"/>
    </xf>
    <xf numFmtId="0" fontId="10" fillId="2" borderId="0" xfId="0" applyFont="1" applyFill="1" applyAlignment="1"/>
    <xf numFmtId="0" fontId="11" fillId="2" borderId="0" xfId="0" applyFont="1" applyFill="1" applyAlignment="1"/>
    <xf numFmtId="0" fontId="6" fillId="2" borderId="17" xfId="0" applyFont="1" applyFill="1" applyBorder="1" applyAlignment="1"/>
    <xf numFmtId="0" fontId="13" fillId="2" borderId="0" xfId="0" applyFont="1" applyFill="1" applyAlignment="1"/>
    <xf numFmtId="0" fontId="14" fillId="2" borderId="0" xfId="0" applyFont="1" applyFill="1" applyAlignment="1"/>
    <xf numFmtId="0" fontId="0" fillId="0" borderId="0" xfId="0" applyAlignment="1"/>
    <xf numFmtId="0" fontId="35" fillId="34" borderId="0" xfId="0" applyNumberFormat="1" applyFont="1" applyFill="1" applyBorder="1" applyAlignment="1"/>
    <xf numFmtId="0" fontId="36" fillId="2" borderId="19" xfId="0" applyNumberFormat="1" applyFont="1" applyFill="1" applyBorder="1" applyAlignment="1">
      <alignment horizontal="center"/>
    </xf>
    <xf numFmtId="0" fontId="36" fillId="2" borderId="18" xfId="0" applyNumberFormat="1" applyFont="1" applyFill="1" applyBorder="1" applyAlignment="1">
      <alignment horizontal="center"/>
    </xf>
    <xf numFmtId="0" fontId="36" fillId="2" borderId="0" xfId="0" applyNumberFormat="1" applyFont="1" applyFill="1" applyBorder="1" applyAlignment="1"/>
    <xf numFmtId="0" fontId="37" fillId="2" borderId="18" xfId="0" applyNumberFormat="1" applyFont="1" applyFill="1" applyBorder="1" applyAlignment="1">
      <alignment horizontal="center"/>
    </xf>
    <xf numFmtId="0" fontId="38" fillId="2" borderId="13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/>
    </xf>
    <xf numFmtId="0" fontId="0" fillId="0" borderId="17" xfId="0" applyBorder="1" applyAlignment="1"/>
    <xf numFmtId="0" fontId="34" fillId="0" borderId="0" xfId="0" applyNumberFormat="1" applyFont="1" applyFill="1" applyBorder="1" applyAlignment="1">
      <alignment vertical="center" wrapText="1"/>
    </xf>
    <xf numFmtId="0" fontId="11" fillId="2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8" fillId="2" borderId="29" xfId="0" applyNumberFormat="1" applyFont="1" applyFill="1" applyBorder="1" applyAlignment="1">
      <alignment vertical="center" wrapText="1"/>
    </xf>
    <xf numFmtId="0" fontId="12" fillId="2" borderId="0" xfId="0" applyNumberFormat="1" applyFont="1" applyFill="1" applyBorder="1" applyAlignment="1">
      <alignment wrapText="1"/>
    </xf>
    <xf numFmtId="0" fontId="0" fillId="0" borderId="20" xfId="0" applyNumberFormat="1" applyFont="1" applyFill="1" applyBorder="1" applyAlignment="1">
      <alignment wrapText="1"/>
    </xf>
    <xf numFmtId="0" fontId="9" fillId="2" borderId="0" xfId="0" applyNumberFormat="1" applyFont="1" applyFill="1" applyBorder="1" applyAlignment="1">
      <alignment wrapText="1"/>
    </xf>
    <xf numFmtId="0" fontId="7" fillId="2" borderId="2" xfId="0" applyFont="1" applyFill="1" applyBorder="1" applyAlignment="1">
      <alignment horizontal="center" vertical="top" wrapText="1"/>
    </xf>
    <xf numFmtId="0" fontId="0" fillId="0" borderId="14" xfId="0" applyBorder="1" applyAlignment="1"/>
    <xf numFmtId="0" fontId="4" fillId="2" borderId="2" xfId="0" applyFont="1" applyFill="1" applyBorder="1" applyAlignment="1">
      <alignment horizontal="center" vertical="top" wrapText="1"/>
    </xf>
    <xf numFmtId="0" fontId="0" fillId="0" borderId="10" xfId="0" applyBorder="1" applyAlignment="1"/>
    <xf numFmtId="0" fontId="0" fillId="0" borderId="5" xfId="0" applyBorder="1" applyAlignment="1"/>
    <xf numFmtId="0" fontId="6" fillId="2" borderId="16" xfId="0" applyFont="1" applyFill="1" applyBorder="1" applyAlignment="1">
      <alignment horizontal="center"/>
    </xf>
    <xf numFmtId="0" fontId="0" fillId="0" borderId="16" xfId="0" applyBorder="1" applyAlignment="1"/>
    <xf numFmtId="0" fontId="3" fillId="2" borderId="2" xfId="0" applyFont="1" applyFill="1" applyBorder="1" applyAlignment="1">
      <alignment horizontal="center" vertical="top" wrapText="1"/>
    </xf>
    <xf numFmtId="0" fontId="0" fillId="0" borderId="4" xfId="0" applyBorder="1" applyAlignment="1"/>
    <xf numFmtId="0" fontId="4" fillId="2" borderId="10" xfId="0" applyFont="1" applyFill="1" applyBorder="1" applyAlignment="1">
      <alignment horizontal="justify" vertical="top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5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2" xfId="0" applyBorder="1" applyAlignment="1"/>
    <xf numFmtId="0" fontId="0" fillId="0" borderId="1" xfId="0" applyBorder="1" applyAlignment="1"/>
    <xf numFmtId="0" fontId="0" fillId="0" borderId="13" xfId="0" applyBorder="1" applyAlignment="1"/>
    <xf numFmtId="0" fontId="2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wrapText="1"/>
    </xf>
    <xf numFmtId="0" fontId="4" fillId="2" borderId="6" xfId="0" applyFont="1" applyFill="1" applyBorder="1" applyAlignment="1">
      <alignment horizontal="justify" vertical="top" wrapText="1"/>
    </xf>
  </cellXfs>
  <cellStyles count="49">
    <cellStyle name="20% - 强调文字颜色 1" xfId="26" xr:uid="{00000000-0005-0000-0000-00001A000000}"/>
    <cellStyle name="20% - 强调文字颜色 2" xfId="30" xr:uid="{00000000-0005-0000-0000-00001E000000}"/>
    <cellStyle name="20% - 强调文字颜色 3" xfId="34" xr:uid="{00000000-0005-0000-0000-000022000000}"/>
    <cellStyle name="20% - 强调文字颜色 4" xfId="38" xr:uid="{00000000-0005-0000-0000-000026000000}"/>
    <cellStyle name="20% - 强调文字颜色 5" xfId="42" xr:uid="{00000000-0005-0000-0000-00002A000000}"/>
    <cellStyle name="20% - 强调文字颜色 6" xfId="46" xr:uid="{00000000-0005-0000-0000-00002E000000}"/>
    <cellStyle name="40% - 强调文字颜色 1" xfId="27" xr:uid="{00000000-0005-0000-0000-00001B000000}"/>
    <cellStyle name="40% - 强调文字颜色 2" xfId="31" xr:uid="{00000000-0005-0000-0000-00001F000000}"/>
    <cellStyle name="40% - 强调文字颜色 3" xfId="35" xr:uid="{00000000-0005-0000-0000-000023000000}"/>
    <cellStyle name="40% - 强调文字颜色 4" xfId="39" xr:uid="{00000000-0005-0000-0000-000027000000}"/>
    <cellStyle name="40% - 强调文字颜色 5" xfId="43" xr:uid="{00000000-0005-0000-0000-00002B000000}"/>
    <cellStyle name="40% - 强调文字颜色 6" xfId="47" xr:uid="{00000000-0005-0000-0000-00002F000000}"/>
    <cellStyle name="60% - 强调文字颜色 1" xfId="28" xr:uid="{00000000-0005-0000-0000-00001C000000}"/>
    <cellStyle name="60% - 强调文字颜色 2" xfId="32" xr:uid="{00000000-0005-0000-0000-000020000000}"/>
    <cellStyle name="60% - 强调文字颜色 3" xfId="36" xr:uid="{00000000-0005-0000-0000-000024000000}"/>
    <cellStyle name="60% - 强调文字颜色 4" xfId="40" xr:uid="{00000000-0005-0000-0000-000028000000}"/>
    <cellStyle name="60% - 强调文字颜色 5" xfId="44" xr:uid="{00000000-0005-0000-0000-00002C000000}"/>
    <cellStyle name="60% - 强调文字颜色 6" xfId="48" xr:uid="{00000000-0005-0000-0000-000030000000}"/>
    <cellStyle name="百分比" xfId="3" xr:uid="{00000000-0005-0000-0000-000003000000}"/>
    <cellStyle name="标题" xfId="10" xr:uid="{00000000-0005-0000-0000-00000A000000}"/>
    <cellStyle name="标题 1" xfId="12" xr:uid="{00000000-0005-0000-0000-00000C000000}"/>
    <cellStyle name="标题 2" xfId="13" xr:uid="{00000000-0005-0000-0000-00000D000000}"/>
    <cellStyle name="标题 3" xfId="14" xr:uid="{00000000-0005-0000-0000-00000E000000}"/>
    <cellStyle name="标题 4" xfId="15" xr:uid="{00000000-0005-0000-0000-00000F000000}"/>
    <cellStyle name="差" xfId="23" xr:uid="{00000000-0005-0000-0000-000017000000}"/>
    <cellStyle name="常规" xfId="0" builtinId="0"/>
    <cellStyle name="超链接" xfId="6" xr:uid="{00000000-0005-0000-0000-000006000000}"/>
    <cellStyle name="好" xfId="22" xr:uid="{00000000-0005-0000-0000-000016000000}"/>
    <cellStyle name="汇总" xfId="21" xr:uid="{00000000-0005-0000-0000-000015000000}"/>
    <cellStyle name="货币" xfId="2" xr:uid="{00000000-0005-0000-0000-000002000000}"/>
    <cellStyle name="货币[0]" xfId="5" xr:uid="{00000000-0005-0000-0000-000005000000}"/>
    <cellStyle name="计算" xfId="18" xr:uid="{00000000-0005-0000-0000-000012000000}"/>
    <cellStyle name="检查单元格" xfId="19" xr:uid="{00000000-0005-0000-0000-000013000000}"/>
    <cellStyle name="解释性文本" xfId="11" xr:uid="{00000000-0005-0000-0000-00000B000000}"/>
    <cellStyle name="警告文本" xfId="9" xr:uid="{00000000-0005-0000-0000-000009000000}"/>
    <cellStyle name="链接单元格" xfId="20" xr:uid="{00000000-0005-0000-0000-000014000000}"/>
    <cellStyle name="千位分隔" xfId="1" xr:uid="{00000000-0005-0000-0000-000001000000}"/>
    <cellStyle name="千位分隔[0]" xfId="4" xr:uid="{00000000-0005-0000-0000-000004000000}"/>
    <cellStyle name="强调文字颜色 1" xfId="25" xr:uid="{00000000-0005-0000-0000-000019000000}"/>
    <cellStyle name="强调文字颜色 2" xfId="29" xr:uid="{00000000-0005-0000-0000-00001D000000}"/>
    <cellStyle name="强调文字颜色 3" xfId="33" xr:uid="{00000000-0005-0000-0000-000021000000}"/>
    <cellStyle name="强调文字颜色 4" xfId="37" xr:uid="{00000000-0005-0000-0000-000025000000}"/>
    <cellStyle name="强调文字颜色 5" xfId="41" xr:uid="{00000000-0005-0000-0000-000029000000}"/>
    <cellStyle name="强调文字颜色 6" xfId="45" xr:uid="{00000000-0005-0000-0000-00002D000000}"/>
    <cellStyle name="适中" xfId="24" xr:uid="{00000000-0005-0000-0000-000018000000}"/>
    <cellStyle name="输出" xfId="17" xr:uid="{00000000-0005-0000-0000-000011000000}"/>
    <cellStyle name="输入" xfId="16" xr:uid="{00000000-0005-0000-0000-000010000000}"/>
    <cellStyle name="已访问的超链接" xfId="7" xr:uid="{00000000-0005-0000-0000-000007000000}"/>
    <cellStyle name="注释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sqref="A1:L1"/>
    </sheetView>
  </sheetViews>
  <sheetFormatPr defaultColWidth="9" defaultRowHeight="14" x14ac:dyDescent="0.25"/>
  <cols>
    <col min="1" max="6" width="9" style="20" customWidth="1"/>
    <col min="7" max="7" width="15.453125" style="20" customWidth="1"/>
    <col min="8" max="8" width="12.6328125" style="20" customWidth="1"/>
    <col min="9" max="9" width="9" style="20" customWidth="1"/>
    <col min="10" max="16384" width="9" style="20"/>
  </cols>
  <sheetData>
    <row r="1" spans="1:17" s="35" customFormat="1" ht="14" customHeight="1" x14ac:dyDescent="0.4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2"/>
      <c r="N1" s="22"/>
      <c r="O1" s="22"/>
      <c r="P1" s="22"/>
      <c r="Q1" s="22"/>
    </row>
    <row r="2" spans="1:17" s="35" customFormat="1" ht="10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35" customFormat="1" ht="9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 t="s">
        <v>2</v>
      </c>
      <c r="N3" s="22"/>
      <c r="O3" s="22"/>
      <c r="P3" s="22"/>
      <c r="Q3" s="22"/>
    </row>
    <row r="4" spans="1:17" s="35" customFormat="1" ht="9.5" customHeight="1" x14ac:dyDescent="0.25">
      <c r="A4" s="22"/>
      <c r="B4" s="22" t="s">
        <v>3</v>
      </c>
      <c r="C4" s="23">
        <v>0.01</v>
      </c>
      <c r="D4" s="22" t="s">
        <v>4</v>
      </c>
      <c r="E4" s="22"/>
      <c r="F4" s="22"/>
      <c r="G4" s="22"/>
      <c r="H4" s="22"/>
      <c r="I4" s="22"/>
      <c r="J4" s="22"/>
      <c r="K4" s="22"/>
      <c r="L4" s="22"/>
      <c r="M4" s="36">
        <v>7</v>
      </c>
      <c r="N4" s="22"/>
      <c r="O4" s="22"/>
      <c r="P4" s="22"/>
      <c r="Q4" s="22"/>
    </row>
    <row r="5" spans="1:17" s="35" customFormat="1" ht="9.5" customHeight="1" x14ac:dyDescent="0.25">
      <c r="A5" s="22"/>
      <c r="B5" s="22" t="s">
        <v>5</v>
      </c>
      <c r="C5" s="23"/>
      <c r="D5" s="22"/>
      <c r="E5" s="24" t="s">
        <v>6</v>
      </c>
      <c r="F5" s="22"/>
      <c r="G5" s="23">
        <v>1000</v>
      </c>
      <c r="H5" s="22" t="s">
        <v>7</v>
      </c>
      <c r="I5" s="22"/>
      <c r="J5" s="22"/>
      <c r="K5" s="22"/>
      <c r="L5" s="22"/>
      <c r="M5" s="39">
        <f>IF(ISNUMBER(H8),IF(AND(H8&gt;=4000,(D14/D12)&gt;=0),-2*LOG10((D14/D12)/3.7+2.51*M4/H8),0),0)</f>
        <v>6.7781162794850376</v>
      </c>
      <c r="N5" s="22"/>
      <c r="O5" s="22"/>
      <c r="P5" s="22"/>
      <c r="Q5" s="22"/>
    </row>
    <row r="6" spans="1:17" s="35" customFormat="1" ht="9.5" customHeight="1" x14ac:dyDescent="0.25">
      <c r="A6" s="22"/>
      <c r="B6" s="22"/>
      <c r="C6" s="22"/>
      <c r="D6" s="22"/>
      <c r="E6" s="24" t="s">
        <v>8</v>
      </c>
      <c r="F6" s="22"/>
      <c r="G6" s="25">
        <v>1E-3</v>
      </c>
      <c r="H6" s="22" t="s">
        <v>9</v>
      </c>
      <c r="I6" s="22"/>
      <c r="J6" s="22"/>
      <c r="K6" s="22"/>
      <c r="L6" s="22"/>
      <c r="M6" s="39">
        <f>IF(ISNUMBER(H8),IF(AND(H8&gt;=4000,(D14/D12)&gt;=0),-2*LOG10((D14/D12)/3.7+2.51*M5/H8),0),0)</f>
        <v>6.7874724565814084</v>
      </c>
      <c r="N6" s="22"/>
      <c r="O6" s="22"/>
      <c r="P6" s="22"/>
      <c r="Q6" s="22"/>
    </row>
    <row r="7" spans="1:17" s="35" customFormat="1" ht="9.5" customHeight="1" x14ac:dyDescent="0.25">
      <c r="A7" s="22"/>
      <c r="B7" s="22" t="s">
        <v>10</v>
      </c>
      <c r="C7" s="22"/>
      <c r="D7" s="23">
        <v>10</v>
      </c>
      <c r="E7" s="22" t="s">
        <v>11</v>
      </c>
      <c r="F7" s="22"/>
      <c r="G7" s="22"/>
      <c r="H7" s="22"/>
      <c r="I7" s="22"/>
      <c r="J7" s="22"/>
      <c r="K7" s="22"/>
      <c r="L7" s="22"/>
      <c r="M7" s="39">
        <f>IF(ISNUMBER(H8),IF(AND(H8&gt;=4000,(D14/D12)&gt;=0),-2*LOG10((D14/D12)/3.7+2.51*M6/H8),0),0)</f>
        <v>6.7870758924531431</v>
      </c>
      <c r="N7" s="22"/>
      <c r="O7" s="22"/>
      <c r="P7" s="22"/>
      <c r="Q7" s="22"/>
    </row>
    <row r="8" spans="1:17" s="35" customFormat="1" ht="9.5" customHeight="1" x14ac:dyDescent="0.25">
      <c r="A8" s="22"/>
      <c r="B8" s="22" t="s">
        <v>12</v>
      </c>
      <c r="C8" s="22"/>
      <c r="D8" s="25">
        <v>5</v>
      </c>
      <c r="E8" s="22" t="s">
        <v>11</v>
      </c>
      <c r="F8" s="26"/>
      <c r="G8" s="27" t="s">
        <v>13</v>
      </c>
      <c r="H8" s="38">
        <f>IF(AND(ISNUMBER(D16),G5&gt;0,G6&gt;0),D16*D12*G5/G6,"Check fluid properties")</f>
        <v>127323.95447351626</v>
      </c>
      <c r="I8" s="33"/>
      <c r="J8" s="22"/>
      <c r="K8" s="22"/>
      <c r="L8" s="22"/>
      <c r="M8" s="39">
        <f>IF(ISNUMBER(H8),IF(AND(H8&gt;=4000,(D14/D12)&gt;=0),-2*LOG10((D14/D12)/3.7+2.51*M7/H8),0),0)</f>
        <v>6.7870926972584078</v>
      </c>
      <c r="N8" s="22"/>
      <c r="O8" s="22"/>
      <c r="P8" s="22"/>
      <c r="Q8" s="22"/>
    </row>
    <row r="9" spans="1:17" s="35" customFormat="1" ht="9.5" customHeight="1" x14ac:dyDescent="0.25">
      <c r="A9" s="22"/>
      <c r="B9" s="22" t="s">
        <v>14</v>
      </c>
      <c r="C9" s="22"/>
      <c r="D9" s="25">
        <v>1</v>
      </c>
      <c r="E9" s="22" t="s">
        <v>15</v>
      </c>
      <c r="F9" s="22"/>
      <c r="G9" s="28" t="s">
        <v>16</v>
      </c>
      <c r="H9" s="37">
        <f>IF(AND(ISNUMBER(M16),ISNUMBER(D16),D13&gt;=0,D12&gt;0,D15&gt;=0,D17&gt;=0),M16*D13/D12*D16^2/(2*9.81)+(D15+D17)*D16^2/(2*9.81),"Check inputs / flow regime")</f>
        <v>18.123073651682809</v>
      </c>
      <c r="I9" s="33"/>
      <c r="J9" s="22"/>
      <c r="K9" s="22"/>
      <c r="L9" s="22"/>
      <c r="M9" s="39">
        <f>IF(ISNUMBER(H8),IF(AND(H8&gt;=4000,(D14/D12)&gt;=0),-2*LOG10((D14/D12)/3.7+2.51*M8/H8),0),0)</f>
        <v>6.787091985131223</v>
      </c>
      <c r="N9" s="22"/>
      <c r="O9" s="22"/>
      <c r="P9" s="22"/>
      <c r="Q9" s="22"/>
    </row>
    <row r="10" spans="1:17" s="35" customFormat="1" ht="9.5" customHeight="1" x14ac:dyDescent="0.25">
      <c r="A10" s="22"/>
      <c r="B10" s="22" t="s">
        <v>17</v>
      </c>
      <c r="C10" s="22"/>
      <c r="D10" s="25">
        <v>0.2</v>
      </c>
      <c r="E10" s="22" t="s">
        <v>15</v>
      </c>
      <c r="F10" s="22"/>
      <c r="G10" s="22"/>
      <c r="H10" s="22"/>
      <c r="I10" s="22"/>
      <c r="J10" s="22"/>
      <c r="K10" s="22"/>
      <c r="L10" s="22"/>
      <c r="M10" s="39">
        <f>IF(ISNUMBER(H8),IF(AND(H8&gt;=4000,(D14/D12)&gt;=0),-2*LOG10((D14/D12)/3.7+2.51*M9/H8),0),0)</f>
        <v>6.7870920153085992</v>
      </c>
      <c r="N10" s="22"/>
      <c r="O10" s="22"/>
      <c r="P10" s="22"/>
      <c r="Q10" s="22"/>
    </row>
    <row r="11" spans="1:17" s="35" customFormat="1" ht="9.5" customHeight="1" x14ac:dyDescent="0.25">
      <c r="A11" s="22"/>
      <c r="B11" s="22"/>
      <c r="C11" s="22"/>
      <c r="D11" s="29"/>
      <c r="E11" s="22"/>
      <c r="F11" s="22"/>
      <c r="G11" s="22"/>
      <c r="H11" s="22"/>
      <c r="I11" s="22"/>
      <c r="J11" s="22"/>
      <c r="K11" s="22"/>
      <c r="L11" s="22"/>
      <c r="M11" s="39">
        <f>IF(ISNUMBER(H8),IF(AND(H8&gt;=4000,(D14/D12)&gt;=0),-2*LOG10((D14/D12)/3.7+2.51*M10/H8),0),0)</f>
        <v>6.787092014029791</v>
      </c>
      <c r="N11" s="22"/>
      <c r="O11" s="22"/>
      <c r="P11" s="22"/>
      <c r="Q11" s="22"/>
    </row>
    <row r="12" spans="1:17" s="35" customFormat="1" ht="9.5" customHeight="1" x14ac:dyDescent="0.25">
      <c r="A12" s="22"/>
      <c r="B12" s="22" t="s">
        <v>18</v>
      </c>
      <c r="C12" s="22"/>
      <c r="D12" s="23">
        <v>0.1</v>
      </c>
      <c r="E12" s="22" t="s">
        <v>11</v>
      </c>
      <c r="F12" s="22"/>
      <c r="G12" s="22"/>
      <c r="H12" s="22"/>
      <c r="I12" s="22"/>
      <c r="J12" s="22"/>
      <c r="K12" s="22"/>
      <c r="L12" s="22"/>
      <c r="M12" s="39">
        <f>IF(ISNUMBER(H8),IF(AND(H8&gt;=4000,(D14/D12)&gt;=0),-2*LOG10((D14/D12)/3.7+2.51*M11/H8),0),0)</f>
        <v>6.7870920140839823</v>
      </c>
      <c r="N12" s="22"/>
      <c r="O12" s="22"/>
      <c r="P12" s="22"/>
      <c r="Q12" s="22"/>
    </row>
    <row r="13" spans="1:17" s="35" customFormat="1" ht="9.5" customHeight="1" x14ac:dyDescent="0.25">
      <c r="A13" s="22"/>
      <c r="B13" s="22" t="s">
        <v>19</v>
      </c>
      <c r="C13" s="22"/>
      <c r="D13" s="23">
        <v>1000</v>
      </c>
      <c r="E13" s="22" t="s">
        <v>11</v>
      </c>
      <c r="F13" s="22"/>
      <c r="G13" s="22"/>
      <c r="H13" s="22"/>
      <c r="I13" s="22"/>
      <c r="J13" s="22"/>
      <c r="K13" s="22"/>
      <c r="L13" s="22"/>
      <c r="M13" s="39">
        <f>IF(ISNUMBER(H8),IF(AND(H8&gt;=4000,(D14/D12)&gt;=0),-2*LOG10((D14/D12)/3.7+2.51*M12/H8),0),0)</f>
        <v>6.7870920140816855</v>
      </c>
      <c r="N13" s="22"/>
      <c r="O13" s="22"/>
      <c r="P13" s="22"/>
      <c r="Q13" s="22"/>
    </row>
    <row r="14" spans="1:17" s="35" customFormat="1" ht="9.5" customHeight="1" x14ac:dyDescent="0.25">
      <c r="A14" s="22"/>
      <c r="B14" s="22" t="s">
        <v>20</v>
      </c>
      <c r="C14" s="22"/>
      <c r="D14" s="23">
        <v>1E-4</v>
      </c>
      <c r="E14" s="22" t="s">
        <v>21</v>
      </c>
      <c r="F14" s="22"/>
      <c r="G14" s="22"/>
      <c r="H14" s="22"/>
      <c r="I14" s="22"/>
      <c r="J14" s="22"/>
      <c r="K14" s="22"/>
      <c r="L14" s="22"/>
      <c r="M14" s="39">
        <f>IF(ISNUMBER(H8),IF(AND(H8&gt;=4000,(D14/D12)&gt;=0),-2*LOG10((D14/D12)/3.7+2.51*M13/H8),0),0)</f>
        <v>6.7870920140817832</v>
      </c>
      <c r="N14" s="22"/>
      <c r="O14" s="22"/>
      <c r="P14" s="22"/>
      <c r="Q14" s="22"/>
    </row>
    <row r="15" spans="1:17" s="35" customFormat="1" ht="9.5" customHeight="1" x14ac:dyDescent="0.25">
      <c r="A15" s="22"/>
      <c r="B15" s="22" t="s">
        <v>22</v>
      </c>
      <c r="C15" s="22"/>
      <c r="D15" s="25">
        <v>0.75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35" customFormat="1" ht="9.5" customHeight="1" x14ac:dyDescent="0.25">
      <c r="A16" s="22"/>
      <c r="B16" s="28" t="s">
        <v>23</v>
      </c>
      <c r="C16" s="28"/>
      <c r="D16" s="37">
        <f>IF(AND(C4&gt;=0,D12&gt;0),4*C4/(PI()*D12^2),"Check flow / diameter")</f>
        <v>1.2732395447351625</v>
      </c>
      <c r="E16" s="28" t="s">
        <v>24</v>
      </c>
      <c r="F16" s="28"/>
      <c r="G16" s="22"/>
      <c r="H16" s="22"/>
      <c r="I16" s="22"/>
      <c r="J16" s="22"/>
      <c r="K16" s="22"/>
      <c r="L16" s="22" t="s">
        <v>25</v>
      </c>
      <c r="M16" s="39">
        <f>IF(AND(ISNUMBER(H8),D14&gt;=0),IF(H8=0,0,IF(H8&lt;2300,64/H8,IF(H8&lt;4000,"Transition range",1/M14^2))),"Check roughness")</f>
        <v>2.1708635461488865E-2</v>
      </c>
      <c r="N16" s="22"/>
      <c r="O16" s="22"/>
      <c r="P16" s="22"/>
      <c r="Q16" s="22"/>
    </row>
    <row r="17" spans="1:17" s="35" customFormat="1" ht="20" customHeight="1" x14ac:dyDescent="0.25">
      <c r="A17" s="46" t="s">
        <v>26</v>
      </c>
      <c r="B17" s="51"/>
      <c r="C17" s="51"/>
      <c r="D17" s="36">
        <v>1.5</v>
      </c>
      <c r="E17" s="28"/>
      <c r="F17" s="28"/>
      <c r="G17" s="30"/>
      <c r="H17" s="30"/>
      <c r="I17" s="30"/>
      <c r="J17" s="34"/>
      <c r="K17" s="22"/>
      <c r="L17" s="22"/>
      <c r="M17" s="22"/>
      <c r="N17" s="22"/>
      <c r="O17" s="22"/>
      <c r="P17" s="22"/>
      <c r="Q17" s="22"/>
    </row>
    <row r="18" spans="1:17" s="35" customFormat="1" ht="9.5" customHeight="1" x14ac:dyDescent="0.25">
      <c r="A18" s="22"/>
      <c r="B18" s="22"/>
      <c r="C18" s="28"/>
      <c r="D18" s="28"/>
      <c r="E18" s="28"/>
      <c r="F18" s="28"/>
      <c r="G18" s="22"/>
      <c r="H18" s="30" t="s">
        <v>27</v>
      </c>
      <c r="I18" s="40">
        <f>IF(AND(ISNUMBER(H9),G5&gt;0,ISNUMBER(D7),ISNUMBER(D8),ISNUMBER(D9),ISNUMBER(D10)),D7-D8+H9+(D9-D10)*1000000/(G5*9.81),"Complete pressure / level inputs")</f>
        <v>104.67251299928731</v>
      </c>
      <c r="J18" s="30" t="s">
        <v>28</v>
      </c>
      <c r="K18" s="34"/>
      <c r="L18" s="22"/>
      <c r="M18" s="22"/>
      <c r="N18" s="22"/>
      <c r="O18" s="22"/>
      <c r="P18" s="22"/>
      <c r="Q18" s="22"/>
    </row>
    <row r="19" spans="1:17" s="35" customFormat="1" ht="9.5" customHeight="1" x14ac:dyDescent="0.25">
      <c r="A19" s="22"/>
      <c r="B19" s="22"/>
      <c r="C19" s="28"/>
      <c r="D19" s="28"/>
      <c r="E19" s="28"/>
      <c r="F19" s="28"/>
      <c r="G19" s="22"/>
      <c r="H19" s="22"/>
      <c r="I19" s="30"/>
      <c r="J19" s="34"/>
      <c r="K19" s="22"/>
      <c r="L19" s="22"/>
      <c r="M19" s="22"/>
      <c r="N19" s="22"/>
      <c r="O19" s="22"/>
      <c r="P19" s="22"/>
      <c r="Q19" s="22"/>
    </row>
    <row r="20" spans="1:17" s="35" customFormat="1" ht="9.5" customHeight="1" x14ac:dyDescent="0.25">
      <c r="A20" s="31" t="s">
        <v>29</v>
      </c>
      <c r="B20" s="3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s="35" customFormat="1" ht="24" customHeight="1" x14ac:dyDescent="0.25">
      <c r="A21" s="45" t="s">
        <v>30</v>
      </c>
      <c r="B21" s="45"/>
      <c r="C21" s="46"/>
      <c r="D21" s="46"/>
      <c r="E21" s="46"/>
      <c r="F21" s="46"/>
      <c r="G21" s="46"/>
      <c r="H21" s="46"/>
      <c r="I21" s="46"/>
      <c r="J21" s="47"/>
      <c r="K21" s="48"/>
      <c r="L21" s="46"/>
      <c r="M21" s="46"/>
      <c r="N21" s="22"/>
      <c r="O21" s="22"/>
      <c r="P21" s="22"/>
      <c r="Q21" s="22"/>
    </row>
    <row r="22" spans="1:17" s="35" customFormat="1" ht="24" customHeight="1" x14ac:dyDescent="0.25">
      <c r="A22" s="45" t="s">
        <v>31</v>
      </c>
      <c r="B22" s="45"/>
      <c r="C22" s="49"/>
      <c r="D22" s="49"/>
      <c r="E22" s="49"/>
      <c r="F22" s="49"/>
      <c r="G22" s="46"/>
      <c r="H22" s="46"/>
      <c r="I22" s="46"/>
      <c r="J22" s="47"/>
      <c r="K22" s="50"/>
      <c r="L22" s="46"/>
      <c r="M22" s="46"/>
      <c r="N22" s="22"/>
      <c r="O22" s="22"/>
      <c r="P22" s="22"/>
      <c r="Q22" s="22"/>
    </row>
    <row r="23" spans="1:17" s="35" customFormat="1" ht="10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22"/>
      <c r="N23" s="22"/>
      <c r="O23" s="22"/>
      <c r="P23" s="22"/>
      <c r="Q23" s="22"/>
    </row>
    <row r="24" spans="1:17" s="35" customFormat="1" ht="9.5" customHeight="1" x14ac:dyDescent="0.25"/>
    <row r="29" spans="1:17" ht="32" customHeight="1" x14ac:dyDescent="0.25">
      <c r="A29" s="44" t="s">
        <v>32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</sheetData>
  <mergeCells count="5">
    <mergeCell ref="A1:L1"/>
    <mergeCell ref="A29:M29"/>
    <mergeCell ref="A21:M21"/>
    <mergeCell ref="A22:M22"/>
    <mergeCell ref="A17:C17"/>
  </mergeCells>
  <phoneticPr fontId="2" type="noConversion"/>
  <dataValidations count="4">
    <dataValidation type="decimal" sqref="D14" xr:uid="{00000000-0002-0000-0000-000000000000}">
      <formula1>0</formula1>
      <formula2>1</formula2>
    </dataValidation>
    <dataValidation type="decimal" sqref="D12" xr:uid="{00000000-0002-0000-0000-000001000000}">
      <formula1>0.00001</formula1>
      <formula2>100</formula2>
    </dataValidation>
    <dataValidation type="decimal" sqref="G5" xr:uid="{00000000-0002-0000-0000-000002000000}">
      <formula1>0.001</formula1>
      <formula2>1000000</formula2>
    </dataValidation>
    <dataValidation type="decimal" sqref="G6" xr:uid="{00000000-0002-0000-0000-000003000000}">
      <formula1>0.000000001</formula1>
      <formula2>100000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"/>
  <sheetViews>
    <sheetView workbookViewId="0"/>
  </sheetViews>
  <sheetFormatPr defaultColWidth="9" defaultRowHeight="14" x14ac:dyDescent="0.25"/>
  <sheetData>
    <row r="2" spans="1:9" s="35" customFormat="1" ht="9.5" customHeight="1" x14ac:dyDescent="0.25"/>
    <row r="3" spans="1:9" s="35" customFormat="1" ht="10.5" customHeight="1" x14ac:dyDescent="0.25">
      <c r="C3" s="57" t="s">
        <v>33</v>
      </c>
      <c r="D3" s="58"/>
      <c r="E3" s="58"/>
      <c r="F3" s="58"/>
      <c r="G3" s="58"/>
      <c r="H3" s="58"/>
      <c r="I3" s="58"/>
    </row>
    <row r="4" spans="1:9" s="35" customFormat="1" ht="18" customHeight="1" x14ac:dyDescent="0.25">
      <c r="C4" s="10" t="s">
        <v>34</v>
      </c>
      <c r="D4" s="11"/>
      <c r="E4" s="11" t="s">
        <v>35</v>
      </c>
      <c r="F4" s="54"/>
      <c r="G4" s="52" t="s">
        <v>34</v>
      </c>
      <c r="H4" s="53"/>
      <c r="I4" s="11" t="s">
        <v>35</v>
      </c>
    </row>
    <row r="5" spans="1:9" s="35" customFormat="1" ht="26" customHeight="1" x14ac:dyDescent="0.25">
      <c r="C5" s="12"/>
      <c r="D5" s="13" t="s">
        <v>36</v>
      </c>
      <c r="E5" s="14" t="s">
        <v>37</v>
      </c>
      <c r="F5" s="55"/>
      <c r="G5" s="15"/>
      <c r="H5" s="13" t="s">
        <v>38</v>
      </c>
      <c r="I5" s="14" t="s">
        <v>39</v>
      </c>
    </row>
    <row r="6" spans="1:9" s="35" customFormat="1" ht="26" customHeight="1" x14ac:dyDescent="0.25">
      <c r="C6" s="12"/>
      <c r="D6" s="13" t="s">
        <v>40</v>
      </c>
      <c r="E6" s="14" t="s">
        <v>41</v>
      </c>
      <c r="F6" s="55"/>
      <c r="G6" s="16" t="s">
        <v>42</v>
      </c>
      <c r="H6" s="13" t="s">
        <v>43</v>
      </c>
      <c r="I6" s="14" t="s">
        <v>44</v>
      </c>
    </row>
    <row r="7" spans="1:9" s="35" customFormat="1" ht="17.5" customHeight="1" x14ac:dyDescent="0.25">
      <c r="C7" s="17" t="s">
        <v>45</v>
      </c>
      <c r="D7" s="13" t="s">
        <v>46</v>
      </c>
      <c r="E7" s="14">
        <v>0.3</v>
      </c>
      <c r="F7" s="55"/>
      <c r="G7" s="16" t="s">
        <v>45</v>
      </c>
      <c r="H7" s="13" t="s">
        <v>47</v>
      </c>
      <c r="I7" s="14" t="s">
        <v>48</v>
      </c>
    </row>
    <row r="8" spans="1:9" s="35" customFormat="1" ht="26" customHeight="1" x14ac:dyDescent="0.25">
      <c r="C8" s="17" t="s">
        <v>49</v>
      </c>
      <c r="D8" s="13" t="s">
        <v>50</v>
      </c>
      <c r="E8" s="14" t="s">
        <v>51</v>
      </c>
      <c r="F8" s="55"/>
      <c r="G8" s="16" t="s">
        <v>49</v>
      </c>
      <c r="H8" s="13" t="s">
        <v>52</v>
      </c>
      <c r="I8" s="14" t="s">
        <v>53</v>
      </c>
    </row>
    <row r="9" spans="1:9" s="35" customFormat="1" ht="26" customHeight="1" x14ac:dyDescent="0.25">
      <c r="C9" s="17" t="s">
        <v>54</v>
      </c>
      <c r="D9" s="13" t="s">
        <v>55</v>
      </c>
      <c r="E9" s="14" t="s">
        <v>56</v>
      </c>
      <c r="F9" s="55"/>
      <c r="G9" s="16" t="s">
        <v>54</v>
      </c>
      <c r="H9" s="13" t="s">
        <v>57</v>
      </c>
      <c r="I9" s="14">
        <v>0.33</v>
      </c>
    </row>
    <row r="10" spans="1:9" s="35" customFormat="1" ht="17.5" customHeight="1" x14ac:dyDescent="0.25">
      <c r="C10" s="18"/>
      <c r="D10" s="13" t="s">
        <v>58</v>
      </c>
      <c r="E10" s="14" t="s">
        <v>59</v>
      </c>
      <c r="F10" s="56"/>
      <c r="G10" s="19"/>
      <c r="H10" s="13" t="s">
        <v>60</v>
      </c>
      <c r="I10" s="14" t="s">
        <v>61</v>
      </c>
    </row>
    <row r="13" spans="1:9" ht="32" customHeight="1" x14ac:dyDescent="0.25">
      <c r="A13" s="44" t="s">
        <v>62</v>
      </c>
      <c r="B13" s="44"/>
      <c r="C13" s="44"/>
      <c r="D13" s="44"/>
      <c r="E13" s="44"/>
      <c r="F13" s="44"/>
      <c r="G13" s="44"/>
      <c r="H13" s="44"/>
      <c r="I13" s="44"/>
    </row>
  </sheetData>
  <mergeCells count="4">
    <mergeCell ref="G4:H4"/>
    <mergeCell ref="F4:F10"/>
    <mergeCell ref="C3:I3"/>
    <mergeCell ref="A13:I1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35"/>
  <sheetViews>
    <sheetView workbookViewId="0"/>
  </sheetViews>
  <sheetFormatPr defaultColWidth="9" defaultRowHeight="14" x14ac:dyDescent="0.25"/>
  <cols>
    <col min="2" max="2" width="11.08984375" style="35" customWidth="1"/>
    <col min="5" max="5" width="2" style="35" customWidth="1"/>
    <col min="6" max="6" width="9" style="35" hidden="1" customWidth="1"/>
    <col min="8" max="8" width="3.7265625" style="35" customWidth="1"/>
    <col min="10" max="10" width="6.36328125" style="35" customWidth="1"/>
    <col min="11" max="11" width="2" style="35" hidden="1" customWidth="1"/>
    <col min="12" max="12" width="9" style="35" hidden="1" customWidth="1"/>
    <col min="14" max="14" width="4.90625" style="35" customWidth="1"/>
    <col min="16" max="16" width="1.36328125" style="35" customWidth="1"/>
    <col min="17" max="22" width="9" style="35" hidden="1" customWidth="1"/>
    <col min="23" max="23" width="2" style="35" hidden="1" customWidth="1"/>
    <col min="24" max="28" width="9" style="35" hidden="1" customWidth="1"/>
    <col min="29" max="29" width="7.453125" style="35" customWidth="1"/>
  </cols>
  <sheetData>
    <row r="1" spans="2:29" s="35" customFormat="1" ht="14" customHeight="1" x14ac:dyDescent="0.4">
      <c r="B1" s="74" t="s">
        <v>63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2:29" s="35" customFormat="1" ht="9.5" customHeight="1" x14ac:dyDescent="0.25">
      <c r="B2" s="1" t="s">
        <v>64</v>
      </c>
      <c r="C2" s="59" t="s">
        <v>65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53"/>
    </row>
    <row r="3" spans="2:29" s="35" customFormat="1" ht="9.5" customHeight="1" x14ac:dyDescent="0.25">
      <c r="B3" s="3" t="s">
        <v>66</v>
      </c>
      <c r="C3" s="59" t="s">
        <v>67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53"/>
      <c r="P3" s="59" t="s">
        <v>68</v>
      </c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53"/>
    </row>
    <row r="4" spans="2:29" s="35" customFormat="1" ht="9.5" customHeight="1" x14ac:dyDescent="0.25">
      <c r="B4" s="4" t="s">
        <v>69</v>
      </c>
      <c r="C4" s="59">
        <v>1.3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53"/>
    </row>
    <row r="5" spans="2:29" s="35" customFormat="1" ht="9.5" customHeight="1" x14ac:dyDescent="0.25">
      <c r="B5" s="4" t="s">
        <v>70</v>
      </c>
      <c r="C5" s="59">
        <v>1.5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53"/>
    </row>
    <row r="6" spans="2:29" s="35" customFormat="1" ht="9.5" customHeight="1" x14ac:dyDescent="0.25">
      <c r="B6" s="3" t="s">
        <v>71</v>
      </c>
      <c r="C6" s="59">
        <v>0.4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53"/>
    </row>
    <row r="7" spans="2:29" x14ac:dyDescent="0.25">
      <c r="B7" s="70" t="s">
        <v>72</v>
      </c>
      <c r="C7" s="5" t="s">
        <v>73</v>
      </c>
      <c r="D7" s="59" t="s">
        <v>74</v>
      </c>
      <c r="E7" s="65"/>
      <c r="F7" s="65"/>
      <c r="G7" s="65"/>
      <c r="H7" s="66"/>
      <c r="I7" s="59" t="s">
        <v>75</v>
      </c>
      <c r="J7" s="65"/>
      <c r="K7" s="65"/>
      <c r="L7" s="66"/>
      <c r="M7" s="59" t="s">
        <v>76</v>
      </c>
      <c r="N7" s="65"/>
      <c r="O7" s="65"/>
      <c r="P7" s="66"/>
      <c r="Q7" s="59" t="s">
        <v>77</v>
      </c>
      <c r="R7" s="66"/>
      <c r="S7" s="59" t="s">
        <v>78</v>
      </c>
      <c r="T7" s="65"/>
      <c r="U7" s="65"/>
      <c r="V7" s="65"/>
      <c r="W7" s="66"/>
      <c r="X7" s="59" t="s">
        <v>79</v>
      </c>
      <c r="Y7" s="65"/>
      <c r="Z7" s="65"/>
      <c r="AA7" s="65"/>
      <c r="AB7" s="66"/>
      <c r="AC7" s="59" t="s">
        <v>80</v>
      </c>
    </row>
    <row r="8" spans="2:29" s="35" customFormat="1" ht="9.5" customHeight="1" x14ac:dyDescent="0.25">
      <c r="B8" s="55"/>
      <c r="C8" s="7" t="s">
        <v>81</v>
      </c>
      <c r="D8" s="67"/>
      <c r="E8" s="68"/>
      <c r="F8" s="68"/>
      <c r="G8" s="68"/>
      <c r="H8" s="69"/>
      <c r="I8" s="67"/>
      <c r="J8" s="68"/>
      <c r="K8" s="68"/>
      <c r="L8" s="69"/>
      <c r="M8" s="67"/>
      <c r="N8" s="68"/>
      <c r="O8" s="68"/>
      <c r="P8" s="69"/>
      <c r="Q8" s="67"/>
      <c r="R8" s="69"/>
      <c r="S8" s="67"/>
      <c r="T8" s="68"/>
      <c r="U8" s="68"/>
      <c r="V8" s="68"/>
      <c r="W8" s="69"/>
      <c r="X8" s="67"/>
      <c r="Y8" s="68"/>
      <c r="Z8" s="68"/>
      <c r="AA8" s="68"/>
      <c r="AB8" s="69"/>
      <c r="AC8" s="56"/>
    </row>
    <row r="9" spans="2:29" s="35" customFormat="1" ht="9.5" customHeight="1" x14ac:dyDescent="0.25">
      <c r="B9" s="55"/>
      <c r="C9" s="8">
        <v>1.5</v>
      </c>
      <c r="D9" s="59">
        <v>0.08</v>
      </c>
      <c r="E9" s="60"/>
      <c r="F9" s="60"/>
      <c r="G9" s="60"/>
      <c r="H9" s="53"/>
      <c r="I9" s="59">
        <v>0.11</v>
      </c>
      <c r="J9" s="60"/>
      <c r="K9" s="60"/>
      <c r="L9" s="53"/>
      <c r="M9" s="59">
        <v>0.14000000000000001</v>
      </c>
      <c r="N9" s="60"/>
      <c r="O9" s="60"/>
      <c r="P9" s="53"/>
      <c r="Q9" s="59">
        <v>0.16</v>
      </c>
      <c r="R9" s="53"/>
      <c r="S9" s="59">
        <v>0.17499999999999999</v>
      </c>
      <c r="T9" s="60"/>
      <c r="U9" s="60"/>
      <c r="V9" s="60"/>
      <c r="W9" s="53"/>
      <c r="X9" s="59">
        <v>0.19</v>
      </c>
      <c r="Y9" s="60"/>
      <c r="Z9" s="60"/>
      <c r="AA9" s="60"/>
      <c r="AB9" s="53"/>
      <c r="AC9" s="8">
        <v>0.2</v>
      </c>
    </row>
    <row r="10" spans="2:29" s="35" customFormat="1" ht="9.5" customHeight="1" x14ac:dyDescent="0.25">
      <c r="B10" s="56"/>
      <c r="C10" s="8">
        <v>2</v>
      </c>
      <c r="D10" s="59">
        <v>7.0000000000000007E-2</v>
      </c>
      <c r="E10" s="60"/>
      <c r="F10" s="60"/>
      <c r="G10" s="60"/>
      <c r="H10" s="53"/>
      <c r="I10" s="59">
        <v>0.1</v>
      </c>
      <c r="J10" s="60"/>
      <c r="K10" s="60"/>
      <c r="L10" s="53"/>
      <c r="M10" s="59">
        <v>0.12</v>
      </c>
      <c r="N10" s="60"/>
      <c r="O10" s="60"/>
      <c r="P10" s="53"/>
      <c r="Q10" s="59">
        <v>0.14000000000000001</v>
      </c>
      <c r="R10" s="53"/>
      <c r="S10" s="59">
        <v>0.15</v>
      </c>
      <c r="T10" s="60"/>
      <c r="U10" s="60"/>
      <c r="V10" s="60"/>
      <c r="W10" s="53"/>
      <c r="X10" s="59">
        <v>0.16</v>
      </c>
      <c r="Y10" s="60"/>
      <c r="Z10" s="60"/>
      <c r="AA10" s="60"/>
      <c r="AB10" s="53"/>
      <c r="AC10" s="8">
        <v>0.17</v>
      </c>
    </row>
    <row r="11" spans="2:29" s="35" customFormat="1" ht="10.5" customHeight="1" x14ac:dyDescent="0.25">
      <c r="B11" s="70" t="s">
        <v>82</v>
      </c>
      <c r="C11" s="8" t="s">
        <v>83</v>
      </c>
      <c r="D11" s="59">
        <v>0</v>
      </c>
      <c r="E11" s="60"/>
      <c r="F11" s="53"/>
      <c r="G11" s="59">
        <v>0.1</v>
      </c>
      <c r="H11" s="53"/>
      <c r="I11" s="59">
        <v>0.2</v>
      </c>
      <c r="J11" s="60"/>
      <c r="K11" s="60"/>
      <c r="L11" s="53"/>
      <c r="M11" s="59">
        <v>0.3</v>
      </c>
      <c r="N11" s="53"/>
      <c r="O11" s="59">
        <v>0.4</v>
      </c>
      <c r="P11" s="53"/>
      <c r="Q11" s="59">
        <v>0.5</v>
      </c>
      <c r="R11" s="53"/>
      <c r="S11" s="59">
        <v>0.6</v>
      </c>
      <c r="T11" s="53"/>
      <c r="U11" s="59">
        <v>0.7</v>
      </c>
      <c r="V11" s="60"/>
      <c r="W11" s="53"/>
      <c r="X11" s="59">
        <v>0.8</v>
      </c>
      <c r="Y11" s="60"/>
      <c r="Z11" s="53"/>
      <c r="AA11" s="59">
        <v>0.9</v>
      </c>
      <c r="AB11" s="53"/>
      <c r="AC11" s="8">
        <v>1</v>
      </c>
    </row>
    <row r="12" spans="2:29" s="35" customFormat="1" ht="9.5" customHeight="1" x14ac:dyDescent="0.25">
      <c r="B12" s="56"/>
      <c r="C12" s="8" t="s">
        <v>84</v>
      </c>
      <c r="D12" s="59">
        <v>1</v>
      </c>
      <c r="E12" s="60"/>
      <c r="F12" s="53"/>
      <c r="G12" s="59">
        <v>0.81</v>
      </c>
      <c r="H12" s="53"/>
      <c r="I12" s="59">
        <v>0.64</v>
      </c>
      <c r="J12" s="60"/>
      <c r="K12" s="60"/>
      <c r="L12" s="53"/>
      <c r="M12" s="59">
        <v>0.49</v>
      </c>
      <c r="N12" s="53"/>
      <c r="O12" s="59">
        <v>0.36</v>
      </c>
      <c r="P12" s="53"/>
      <c r="Q12" s="59">
        <v>0.25</v>
      </c>
      <c r="R12" s="53"/>
      <c r="S12" s="59">
        <v>0.16</v>
      </c>
      <c r="T12" s="53"/>
      <c r="U12" s="59">
        <v>0.09</v>
      </c>
      <c r="V12" s="60"/>
      <c r="W12" s="53"/>
      <c r="X12" s="59">
        <v>0.04</v>
      </c>
      <c r="Y12" s="60"/>
      <c r="Z12" s="53"/>
      <c r="AA12" s="59">
        <v>0.01</v>
      </c>
      <c r="AB12" s="53"/>
      <c r="AC12" s="41">
        <f>(1-AC11)^2</f>
        <v>0</v>
      </c>
    </row>
    <row r="13" spans="2:29" s="35" customFormat="1" ht="10.5" customHeight="1" x14ac:dyDescent="0.25">
      <c r="B13" s="70" t="s">
        <v>85</v>
      </c>
      <c r="C13" s="8" t="s">
        <v>83</v>
      </c>
      <c r="D13" s="59">
        <v>0</v>
      </c>
      <c r="E13" s="60"/>
      <c r="F13" s="53"/>
      <c r="G13" s="59">
        <v>0.1</v>
      </c>
      <c r="H13" s="53"/>
      <c r="I13" s="59">
        <v>0.2</v>
      </c>
      <c r="J13" s="60"/>
      <c r="K13" s="60"/>
      <c r="L13" s="53"/>
      <c r="M13" s="59">
        <v>0.3</v>
      </c>
      <c r="N13" s="53"/>
      <c r="O13" s="59">
        <v>0.4</v>
      </c>
      <c r="P13" s="53"/>
      <c r="Q13" s="59">
        <v>0.5</v>
      </c>
      <c r="R13" s="53"/>
      <c r="S13" s="59">
        <v>0.6</v>
      </c>
      <c r="T13" s="53"/>
      <c r="U13" s="59">
        <v>0.7</v>
      </c>
      <c r="V13" s="60"/>
      <c r="W13" s="53"/>
      <c r="X13" s="59">
        <v>0.8</v>
      </c>
      <c r="Y13" s="60"/>
      <c r="Z13" s="53"/>
      <c r="AA13" s="59">
        <v>0.9</v>
      </c>
      <c r="AB13" s="53"/>
      <c r="AC13" s="8">
        <v>1</v>
      </c>
    </row>
    <row r="14" spans="2:29" s="35" customFormat="1" ht="9.5" customHeight="1" x14ac:dyDescent="0.25">
      <c r="B14" s="56"/>
      <c r="C14" s="8" t="s">
        <v>84</v>
      </c>
      <c r="D14" s="59">
        <v>0.5</v>
      </c>
      <c r="E14" s="60"/>
      <c r="F14" s="53"/>
      <c r="G14" s="59">
        <v>0.47</v>
      </c>
      <c r="H14" s="53"/>
      <c r="I14" s="59">
        <v>0.45</v>
      </c>
      <c r="J14" s="60"/>
      <c r="K14" s="60"/>
      <c r="L14" s="53"/>
      <c r="M14" s="59">
        <v>0.38</v>
      </c>
      <c r="N14" s="53"/>
      <c r="O14" s="59">
        <v>0.34</v>
      </c>
      <c r="P14" s="53"/>
      <c r="Q14" s="59">
        <v>0.3</v>
      </c>
      <c r="R14" s="53"/>
      <c r="S14" s="59">
        <v>0.25</v>
      </c>
      <c r="T14" s="53"/>
      <c r="U14" s="59">
        <v>0.2</v>
      </c>
      <c r="V14" s="60"/>
      <c r="W14" s="53"/>
      <c r="X14" s="59">
        <v>0.15</v>
      </c>
      <c r="Y14" s="60"/>
      <c r="Z14" s="53"/>
      <c r="AA14" s="59">
        <v>0.09</v>
      </c>
      <c r="AB14" s="53"/>
      <c r="AC14" s="8">
        <v>0</v>
      </c>
    </row>
    <row r="15" spans="2:29" x14ac:dyDescent="0.25">
      <c r="B15" s="70" t="s">
        <v>86</v>
      </c>
      <c r="C15" s="77" t="s">
        <v>49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6"/>
    </row>
    <row r="16" spans="2:29" x14ac:dyDescent="0.25">
      <c r="B16" s="55"/>
      <c r="C16" s="61" t="s">
        <v>49</v>
      </c>
      <c r="D16" s="62"/>
      <c r="E16" s="63"/>
      <c r="F16" s="63"/>
      <c r="G16" s="62"/>
      <c r="H16" s="63"/>
      <c r="I16" s="62"/>
      <c r="J16" s="63"/>
      <c r="K16" s="63"/>
      <c r="L16" s="63"/>
      <c r="M16" s="62"/>
      <c r="N16" s="63"/>
      <c r="O16" s="62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4"/>
    </row>
    <row r="17" spans="2:29" x14ac:dyDescent="0.25">
      <c r="B17" s="55"/>
      <c r="C17" s="61" t="s">
        <v>49</v>
      </c>
      <c r="D17" s="62"/>
      <c r="E17" s="63"/>
      <c r="F17" s="63"/>
      <c r="G17" s="62"/>
      <c r="H17" s="63"/>
      <c r="I17" s="62"/>
      <c r="J17" s="63"/>
      <c r="K17" s="63"/>
      <c r="L17" s="63"/>
      <c r="M17" s="62"/>
      <c r="N17" s="63"/>
      <c r="O17" s="62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4"/>
    </row>
    <row r="18" spans="2:29" s="35" customFormat="1" ht="9.5" customHeight="1" x14ac:dyDescent="0.25">
      <c r="B18" s="55"/>
      <c r="C18" s="73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</row>
    <row r="19" spans="2:29" s="35" customFormat="1" ht="9.5" customHeight="1" x14ac:dyDescent="0.25">
      <c r="B19" s="56"/>
      <c r="C19" s="71" t="s">
        <v>87</v>
      </c>
      <c r="D19" s="60"/>
      <c r="E19" s="60"/>
      <c r="F19" s="60"/>
      <c r="G19" s="60"/>
      <c r="H19" s="60"/>
      <c r="I19" s="2"/>
      <c r="J19" s="71" t="s">
        <v>88</v>
      </c>
      <c r="K19" s="60"/>
      <c r="L19" s="60"/>
      <c r="M19" s="60"/>
      <c r="N19" s="60"/>
      <c r="O19" s="60"/>
      <c r="P19" s="2"/>
      <c r="Q19" s="71" t="s">
        <v>89</v>
      </c>
      <c r="R19" s="60"/>
      <c r="S19" s="60"/>
      <c r="T19" s="60"/>
      <c r="U19" s="60"/>
      <c r="V19" s="60"/>
      <c r="W19" s="60"/>
      <c r="X19" s="72" t="s">
        <v>90</v>
      </c>
      <c r="Y19" s="60"/>
      <c r="Z19" s="60"/>
      <c r="AA19" s="60"/>
      <c r="AB19" s="60"/>
      <c r="AC19" s="53"/>
    </row>
    <row r="20" spans="2:29" s="35" customFormat="1" ht="9.5" customHeight="1" x14ac:dyDescent="0.25">
      <c r="B20" s="70" t="s">
        <v>91</v>
      </c>
      <c r="C20" s="70" t="s">
        <v>92</v>
      </c>
      <c r="D20" s="60"/>
      <c r="E20" s="60"/>
      <c r="F20" s="60"/>
      <c r="G20" s="60"/>
      <c r="H20" s="60"/>
      <c r="I20" s="53"/>
      <c r="J20" s="59" t="s">
        <v>93</v>
      </c>
      <c r="K20" s="60"/>
      <c r="L20" s="60"/>
      <c r="M20" s="60"/>
      <c r="N20" s="60"/>
      <c r="O20" s="60"/>
      <c r="P20" s="60"/>
      <c r="Q20" s="53"/>
      <c r="R20" s="59" t="s">
        <v>94</v>
      </c>
      <c r="S20" s="60"/>
      <c r="T20" s="60"/>
      <c r="U20" s="60"/>
      <c r="V20" s="60"/>
      <c r="W20" s="60"/>
      <c r="X20" s="53"/>
      <c r="Y20" s="59" t="s">
        <v>95</v>
      </c>
      <c r="Z20" s="60"/>
      <c r="AA20" s="60"/>
      <c r="AB20" s="60"/>
      <c r="AC20" s="53"/>
    </row>
    <row r="21" spans="2:29" s="35" customFormat="1" ht="9.5" customHeight="1" x14ac:dyDescent="0.25">
      <c r="B21" s="56"/>
      <c r="C21" s="59">
        <v>0.17</v>
      </c>
      <c r="D21" s="60"/>
      <c r="E21" s="60"/>
      <c r="F21" s="60"/>
      <c r="G21" s="60"/>
      <c r="H21" s="60"/>
      <c r="I21" s="53"/>
      <c r="J21" s="59">
        <v>0.9</v>
      </c>
      <c r="K21" s="60"/>
      <c r="L21" s="60"/>
      <c r="M21" s="60"/>
      <c r="N21" s="60"/>
      <c r="O21" s="60"/>
      <c r="P21" s="60"/>
      <c r="Q21" s="53"/>
      <c r="R21" s="59">
        <v>4.5</v>
      </c>
      <c r="S21" s="60"/>
      <c r="T21" s="60"/>
      <c r="U21" s="60"/>
      <c r="V21" s="60"/>
      <c r="W21" s="60"/>
      <c r="X21" s="53"/>
      <c r="Y21" s="59">
        <v>24</v>
      </c>
      <c r="Z21" s="60"/>
      <c r="AA21" s="60"/>
      <c r="AB21" s="60"/>
      <c r="AC21" s="53"/>
    </row>
    <row r="22" spans="2:29" x14ac:dyDescent="0.25">
      <c r="B22" s="6" t="s">
        <v>96</v>
      </c>
      <c r="C22" s="70" t="s">
        <v>97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6"/>
      <c r="R22" s="59" t="s">
        <v>98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6"/>
    </row>
    <row r="23" spans="2:29" s="35" customFormat="1" ht="9.5" customHeight="1" x14ac:dyDescent="0.25">
      <c r="B23" s="3" t="s">
        <v>99</v>
      </c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7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</row>
    <row r="24" spans="2:29" s="35" customFormat="1" ht="11" customHeight="1" x14ac:dyDescent="0.25">
      <c r="B24" s="70" t="s">
        <v>100</v>
      </c>
      <c r="C24" s="75" t="s">
        <v>101</v>
      </c>
      <c r="D24" s="53"/>
      <c r="E24" s="59" t="s">
        <v>102</v>
      </c>
      <c r="F24" s="60"/>
      <c r="G24" s="53"/>
      <c r="H24" s="59" t="s">
        <v>103</v>
      </c>
      <c r="I24" s="60"/>
      <c r="J24" s="53"/>
      <c r="K24" s="59" t="s">
        <v>104</v>
      </c>
      <c r="L24" s="60"/>
      <c r="M24" s="53"/>
      <c r="N24" s="59" t="s">
        <v>74</v>
      </c>
      <c r="O24" s="60"/>
      <c r="P24" s="60"/>
      <c r="Q24" s="53"/>
      <c r="R24" s="59" t="s">
        <v>105</v>
      </c>
      <c r="S24" s="53"/>
      <c r="T24" s="59" t="s">
        <v>75</v>
      </c>
      <c r="U24" s="60"/>
      <c r="V24" s="53"/>
      <c r="W24" s="59" t="s">
        <v>106</v>
      </c>
      <c r="X24" s="60"/>
      <c r="Y24" s="53"/>
      <c r="Z24" s="59" t="s">
        <v>76</v>
      </c>
      <c r="AA24" s="60"/>
      <c r="AB24" s="53"/>
      <c r="AC24" s="8" t="s">
        <v>107</v>
      </c>
    </row>
    <row r="25" spans="2:29" s="35" customFormat="1" ht="9.5" customHeight="1" x14ac:dyDescent="0.25">
      <c r="B25" s="56"/>
      <c r="C25" s="59" t="s">
        <v>84</v>
      </c>
      <c r="D25" s="53"/>
      <c r="E25" s="59">
        <v>0.24</v>
      </c>
      <c r="F25" s="60"/>
      <c r="G25" s="53"/>
      <c r="H25" s="59">
        <v>0.52</v>
      </c>
      <c r="I25" s="60"/>
      <c r="J25" s="53"/>
      <c r="K25" s="59">
        <v>1.54</v>
      </c>
      <c r="L25" s="60"/>
      <c r="M25" s="53"/>
      <c r="N25" s="59">
        <v>3.91</v>
      </c>
      <c r="O25" s="60"/>
      <c r="P25" s="60"/>
      <c r="Q25" s="53"/>
      <c r="R25" s="59">
        <v>10.8</v>
      </c>
      <c r="S25" s="53"/>
      <c r="T25" s="59">
        <v>18.7</v>
      </c>
      <c r="U25" s="60"/>
      <c r="V25" s="53"/>
      <c r="W25" s="59">
        <v>30.6</v>
      </c>
      <c r="X25" s="60"/>
      <c r="Y25" s="53"/>
      <c r="Z25" s="59">
        <v>118</v>
      </c>
      <c r="AA25" s="60"/>
      <c r="AB25" s="53"/>
      <c r="AC25" s="8">
        <v>751</v>
      </c>
    </row>
    <row r="26" spans="2:29" s="35" customFormat="1" ht="9.5" customHeight="1" x14ac:dyDescent="0.25">
      <c r="B26" s="70" t="s">
        <v>108</v>
      </c>
      <c r="C26" s="70" t="s">
        <v>109</v>
      </c>
      <c r="D26" s="60"/>
      <c r="E26" s="53"/>
      <c r="F26" s="59" t="s">
        <v>102</v>
      </c>
      <c r="G26" s="60"/>
      <c r="H26" s="60"/>
      <c r="I26" s="60"/>
      <c r="J26" s="60"/>
      <c r="K26" s="53"/>
      <c r="L26" s="59" t="s">
        <v>103</v>
      </c>
      <c r="M26" s="60"/>
      <c r="N26" s="60"/>
      <c r="O26" s="60"/>
      <c r="P26" s="60"/>
      <c r="Q26" s="53"/>
      <c r="R26" s="59" t="s">
        <v>104</v>
      </c>
      <c r="S26" s="60"/>
      <c r="T26" s="60"/>
      <c r="U26" s="53"/>
      <c r="V26" s="59" t="s">
        <v>105</v>
      </c>
      <c r="W26" s="60"/>
      <c r="X26" s="60"/>
      <c r="Y26" s="60"/>
      <c r="Z26" s="60"/>
      <c r="AA26" s="53"/>
      <c r="AB26" s="59" t="s">
        <v>76</v>
      </c>
      <c r="AC26" s="53"/>
    </row>
    <row r="27" spans="2:29" s="35" customFormat="1" ht="9.5" customHeight="1" x14ac:dyDescent="0.25">
      <c r="B27" s="56"/>
      <c r="C27" s="59" t="s">
        <v>84</v>
      </c>
      <c r="D27" s="60"/>
      <c r="E27" s="53"/>
      <c r="F27" s="59">
        <v>0.24</v>
      </c>
      <c r="G27" s="60"/>
      <c r="H27" s="60"/>
      <c r="I27" s="60"/>
      <c r="J27" s="60"/>
      <c r="K27" s="53"/>
      <c r="L27" s="59">
        <v>0.52</v>
      </c>
      <c r="M27" s="60"/>
      <c r="N27" s="60"/>
      <c r="O27" s="60"/>
      <c r="P27" s="60"/>
      <c r="Q27" s="53"/>
      <c r="R27" s="59">
        <v>1.56</v>
      </c>
      <c r="S27" s="60"/>
      <c r="T27" s="60"/>
      <c r="U27" s="53"/>
      <c r="V27" s="59">
        <v>17.3</v>
      </c>
      <c r="W27" s="60"/>
      <c r="X27" s="60"/>
      <c r="Y27" s="60"/>
      <c r="Z27" s="60"/>
      <c r="AA27" s="53"/>
      <c r="AB27" s="59">
        <v>206</v>
      </c>
      <c r="AC27" s="53"/>
    </row>
    <row r="28" spans="2:29" s="35" customFormat="1" ht="9.5" customHeight="1" x14ac:dyDescent="0.25">
      <c r="B28" s="3" t="s">
        <v>110</v>
      </c>
      <c r="C28" s="70" t="s">
        <v>111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53"/>
      <c r="R28" s="70" t="s">
        <v>112</v>
      </c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53"/>
    </row>
    <row r="29" spans="2:29" s="35" customFormat="1" ht="9.5" customHeight="1" x14ac:dyDescent="0.25">
      <c r="B29" s="3" t="s">
        <v>113</v>
      </c>
      <c r="C29" s="59">
        <v>5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53"/>
    </row>
    <row r="30" spans="2:29" s="35" customFormat="1" ht="9.5" customHeight="1" x14ac:dyDescent="0.25">
      <c r="B30" s="3" t="s">
        <v>114</v>
      </c>
      <c r="C30" s="59">
        <v>1.5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53"/>
    </row>
    <row r="31" spans="2:29" x14ac:dyDescent="0.25">
      <c r="B31" s="6" t="s">
        <v>115</v>
      </c>
      <c r="C31" s="59">
        <v>2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6"/>
    </row>
    <row r="32" spans="2:29" s="35" customFormat="1" ht="9.5" customHeight="1" x14ac:dyDescent="0.25">
      <c r="B32" s="4" t="s">
        <v>116</v>
      </c>
      <c r="C32" s="67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</row>
    <row r="33" spans="2:29" s="35" customFormat="1" ht="9.5" customHeight="1" x14ac:dyDescent="0.25">
      <c r="B33" s="9" t="s">
        <v>117</v>
      </c>
      <c r="C33" s="59">
        <v>7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53"/>
    </row>
    <row r="34" spans="2:29" x14ac:dyDescent="0.25">
      <c r="B34" s="76" t="s">
        <v>118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</row>
    <row r="35" spans="2:29" x14ac:dyDescent="0.25">
      <c r="B35" s="63"/>
      <c r="C35" s="62"/>
      <c r="D35" s="62"/>
      <c r="E35" s="63"/>
      <c r="F35" s="63"/>
      <c r="G35" s="62"/>
      <c r="H35" s="63"/>
      <c r="I35" s="62"/>
      <c r="J35" s="63"/>
      <c r="K35" s="63"/>
      <c r="L35" s="63"/>
      <c r="M35" s="62"/>
      <c r="N35" s="63"/>
      <c r="O35" s="62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</row>
  </sheetData>
  <mergeCells count="128">
    <mergeCell ref="B34:AC35"/>
    <mergeCell ref="G14:H14"/>
    <mergeCell ref="S9:W9"/>
    <mergeCell ref="O12:P12"/>
    <mergeCell ref="T24:V24"/>
    <mergeCell ref="W25:Y25"/>
    <mergeCell ref="AA12:AB12"/>
    <mergeCell ref="O13:P13"/>
    <mergeCell ref="R26:U26"/>
    <mergeCell ref="C15:AC15"/>
    <mergeCell ref="M14:N14"/>
    <mergeCell ref="I12:L12"/>
    <mergeCell ref="O14:P14"/>
    <mergeCell ref="C31:AC32"/>
    <mergeCell ref="AA14:AB14"/>
    <mergeCell ref="H25:J25"/>
    <mergeCell ref="C33:AC33"/>
    <mergeCell ref="R28:AC28"/>
    <mergeCell ref="B1:AC1"/>
    <mergeCell ref="R22:AC23"/>
    <mergeCell ref="T25:V25"/>
    <mergeCell ref="D13:F13"/>
    <mergeCell ref="C24:D24"/>
    <mergeCell ref="L26:Q26"/>
    <mergeCell ref="B15:B19"/>
    <mergeCell ref="M7:P8"/>
    <mergeCell ref="C27:E27"/>
    <mergeCell ref="X14:Z14"/>
    <mergeCell ref="Y21:AC21"/>
    <mergeCell ref="S11:T11"/>
    <mergeCell ref="V27:AA27"/>
    <mergeCell ref="C25:D25"/>
    <mergeCell ref="C29:AC29"/>
    <mergeCell ref="G11:H11"/>
    <mergeCell ref="I10:L10"/>
    <mergeCell ref="AB26:AC26"/>
    <mergeCell ref="I9:L9"/>
    <mergeCell ref="M11:N11"/>
    <mergeCell ref="Q14:R14"/>
    <mergeCell ref="S14:T14"/>
    <mergeCell ref="G13:H13"/>
    <mergeCell ref="I11:L11"/>
    <mergeCell ref="M9:P9"/>
    <mergeCell ref="AB27:AC27"/>
    <mergeCell ref="H24:J24"/>
    <mergeCell ref="U14:W14"/>
    <mergeCell ref="J20:Q20"/>
    <mergeCell ref="Z24:AB24"/>
    <mergeCell ref="P3:AC3"/>
    <mergeCell ref="S7:W8"/>
    <mergeCell ref="C26:E26"/>
    <mergeCell ref="X9:AB9"/>
    <mergeCell ref="C5:AC5"/>
    <mergeCell ref="X19:AC19"/>
    <mergeCell ref="C3:O3"/>
    <mergeCell ref="M12:N12"/>
    <mergeCell ref="C18:AC18"/>
    <mergeCell ref="K24:M24"/>
    <mergeCell ref="Q19:W19"/>
    <mergeCell ref="R21:X21"/>
    <mergeCell ref="X10:AB10"/>
    <mergeCell ref="J21:Q21"/>
    <mergeCell ref="R24:S24"/>
    <mergeCell ref="Q10:R10"/>
    <mergeCell ref="C28:Q28"/>
    <mergeCell ref="C20:I20"/>
    <mergeCell ref="C22:Q23"/>
    <mergeCell ref="X11:Z11"/>
    <mergeCell ref="E24:G24"/>
    <mergeCell ref="W24:Y24"/>
    <mergeCell ref="R27:U27"/>
    <mergeCell ref="E25:G25"/>
    <mergeCell ref="Z25:AB25"/>
    <mergeCell ref="C30:AC30"/>
    <mergeCell ref="C21:I21"/>
    <mergeCell ref="AA11:AB11"/>
    <mergeCell ref="C6:AC6"/>
    <mergeCell ref="R20:X20"/>
    <mergeCell ref="X13:Z13"/>
    <mergeCell ref="U11:W11"/>
    <mergeCell ref="G12:H12"/>
    <mergeCell ref="D7:H8"/>
    <mergeCell ref="Q12:R12"/>
    <mergeCell ref="S12:T12"/>
    <mergeCell ref="N24:Q24"/>
    <mergeCell ref="U12:W12"/>
    <mergeCell ref="I13:L13"/>
    <mergeCell ref="R25:S25"/>
    <mergeCell ref="Y20:AC20"/>
    <mergeCell ref="C2:AC2"/>
    <mergeCell ref="D14:F14"/>
    <mergeCell ref="L27:Q27"/>
    <mergeCell ref="Q9:R9"/>
    <mergeCell ref="X12:Z12"/>
    <mergeCell ref="M10:P10"/>
    <mergeCell ref="K25:M25"/>
    <mergeCell ref="D9:H9"/>
    <mergeCell ref="O11:P11"/>
    <mergeCell ref="J19:O19"/>
    <mergeCell ref="Q11:R11"/>
    <mergeCell ref="C4:AC4"/>
    <mergeCell ref="S13:T13"/>
    <mergeCell ref="N25:Q25"/>
    <mergeCell ref="M13:N13"/>
    <mergeCell ref="C19:H19"/>
    <mergeCell ref="I7:L8"/>
    <mergeCell ref="B13:B14"/>
    <mergeCell ref="Q7:R8"/>
    <mergeCell ref="V26:AA26"/>
    <mergeCell ref="F27:K27"/>
    <mergeCell ref="D12:F12"/>
    <mergeCell ref="B7:B10"/>
    <mergeCell ref="B26:B27"/>
    <mergeCell ref="B11:B12"/>
    <mergeCell ref="C17:AC17"/>
    <mergeCell ref="B20:B21"/>
    <mergeCell ref="B24:B25"/>
    <mergeCell ref="S10:W10"/>
    <mergeCell ref="X7:AB8"/>
    <mergeCell ref="AC7:AC8"/>
    <mergeCell ref="Q13:R13"/>
    <mergeCell ref="I14:L14"/>
    <mergeCell ref="D11:F11"/>
    <mergeCell ref="D10:H10"/>
    <mergeCell ref="F26:K26"/>
    <mergeCell ref="C16:AC16"/>
    <mergeCell ref="AA13:AB13"/>
    <mergeCell ref="U13:W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Main Calculator</vt:lpstr>
      <vt:lpstr>Pipe Roughness Ref</vt:lpstr>
      <vt:lpstr>Local Resistance Ref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</cp:lastModifiedBy>
  <dcterms:modified xsi:type="dcterms:W3CDTF">2026-10-16T16:31:50Z</dcterms:modified>
</cp:coreProperties>
</file>